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bhawkins\OneDrive - azz.com\Bradshaw Hawkins\Forms\"/>
    </mc:Choice>
  </mc:AlternateContent>
  <workbookProtection workbookPassword="E31B" lockStructure="1"/>
  <bookViews>
    <workbookView xWindow="0" yWindow="0" windowWidth="21570" windowHeight="10215" tabRatio="789" firstSheet="2"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11" i="5" l="1"/>
  <c r="C11" i="5"/>
  <c r="B5" i="5"/>
  <c r="C5" i="5"/>
  <c r="B14" i="5"/>
  <c r="C14" i="5"/>
  <c r="B6" i="5"/>
  <c r="C6" i="5"/>
  <c r="B7" i="5"/>
  <c r="C7" i="5"/>
  <c r="B8" i="5"/>
  <c r="C8" i="5"/>
  <c r="B9" i="5"/>
  <c r="C9" i="5"/>
  <c r="B10" i="5"/>
  <c r="C10" i="5"/>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c r="B59" i="6"/>
  <c r="G59" i="6" s="1"/>
  <c r="B58" i="6"/>
  <c r="G58" i="6" s="1"/>
  <c r="B56" i="6"/>
  <c r="G56" i="6" s="1"/>
  <c r="B55" i="6"/>
  <c r="G55" i="6" s="1"/>
  <c r="B54" i="6"/>
  <c r="G54" i="6" s="1"/>
  <c r="B53" i="6"/>
  <c r="G53" i="6" s="1"/>
  <c r="B50" i="6"/>
  <c r="G50" i="6" s="1"/>
  <c r="H14" i="6"/>
  <c r="H61" i="4"/>
  <c r="B86" i="4"/>
  <c r="B23" i="6" l="1"/>
  <c r="B48" i="6" s="1"/>
  <c r="B43" i="6"/>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G23" i="6"/>
  <c r="H23" i="6" s="1"/>
  <c r="D23" i="6" s="1"/>
  <c r="F20" i="6"/>
  <c r="F22" i="6"/>
  <c r="G22" i="6"/>
  <c r="G18" i="6"/>
  <c r="H18" i="6" s="1"/>
  <c r="D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4" i="6" l="1"/>
  <c r="B33" i="6"/>
  <c r="B38" i="6"/>
  <c r="C13" i="6"/>
  <c r="B28" i="6"/>
  <c r="C12" i="6"/>
  <c r="C11" i="6"/>
  <c r="C10" i="6"/>
  <c r="C8" i="6"/>
  <c r="C7" i="6"/>
  <c r="C5"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41" i="6" s="1"/>
  <c r="B30" i="6"/>
  <c r="G30" i="6" s="1"/>
  <c r="B41" i="6"/>
  <c r="G41" i="6" s="1"/>
  <c r="F63" i="6"/>
  <c r="F36" i="6"/>
  <c r="G21" i="6"/>
  <c r="H21" i="6" s="1"/>
  <c r="B26" i="6"/>
  <c r="G26" i="6" s="1"/>
  <c r="B36" i="6"/>
  <c r="B46" i="6"/>
  <c r="G46" i="6" s="1"/>
  <c r="G31" i="6"/>
  <c r="H22" i="6"/>
  <c r="D22" i="6" s="1"/>
  <c r="G47" i="6"/>
  <c r="G42" i="6"/>
  <c r="K65" i="6"/>
  <c r="C65" i="6" s="1"/>
  <c r="G27" i="6"/>
  <c r="G32" i="6"/>
  <c r="G43" i="6"/>
  <c r="G38" i="6"/>
  <c r="G35" i="6"/>
  <c r="G28" i="6"/>
  <c r="G33"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F64" i="6"/>
  <c r="F42" i="6"/>
  <c r="H42" i="6" s="1"/>
  <c r="C2" i="6"/>
  <c r="H61" i="6"/>
  <c r="D37" i="4"/>
  <c r="D43" i="4"/>
  <c r="D61" i="4"/>
  <c r="D55" i="4"/>
  <c r="D68" i="4"/>
  <c r="D31" i="4"/>
  <c r="D49" i="4"/>
  <c r="G36" i="6" s="1"/>
  <c r="H36" i="6" s="1"/>
  <c r="C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H37" i="6" l="1"/>
  <c r="H26" i="6"/>
  <c r="C26" i="6" s="1"/>
  <c r="H41" i="6"/>
  <c r="H25" i="6"/>
  <c r="C25" i="6" s="1"/>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H40" i="6" s="1"/>
  <c r="D40" i="6" s="1"/>
  <c r="F35" i="6"/>
  <c r="H35" i="6" s="1"/>
  <c r="F30" i="6"/>
  <c r="H30" i="6" s="1"/>
  <c r="F46" i="6"/>
  <c r="H46" i="6" s="1"/>
  <c r="F31" i="6"/>
  <c r="H31" i="6" s="1"/>
  <c r="D31" i="6" s="1"/>
  <c r="C20" i="6"/>
  <c r="D21" i="6"/>
  <c r="C21" i="6"/>
  <c r="K63" i="6"/>
  <c r="C63" i="6" s="1"/>
  <c r="D26" i="6"/>
  <c r="H32" i="6"/>
  <c r="C32" i="6" s="1"/>
  <c r="C22" i="6"/>
  <c r="C41" i="6"/>
  <c r="D41" i="6"/>
  <c r="F38" i="6"/>
  <c r="H38" i="6" s="1"/>
  <c r="F43" i="6"/>
  <c r="H43" i="6" s="1"/>
  <c r="H28" i="6"/>
  <c r="F65" i="6"/>
  <c r="F33" i="6"/>
  <c r="H33" i="6" s="1"/>
  <c r="F48" i="6"/>
  <c r="H48" i="6" s="1"/>
  <c r="D36" i="6"/>
  <c r="F66" i="6"/>
  <c r="C66" i="6" s="1"/>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32" i="6" l="1"/>
  <c r="D25" i="6"/>
  <c r="D35" i="6"/>
  <c r="C35" i="6"/>
  <c r="G57" i="5"/>
  <c r="I57" i="5"/>
  <c r="E57" i="5"/>
  <c r="I541" i="5"/>
  <c r="G541" i="5"/>
  <c r="E541" i="5"/>
  <c r="X541" i="5" s="1"/>
  <c r="H541" i="5"/>
  <c r="J57" i="5"/>
  <c r="R541" i="5"/>
  <c r="F57" i="5"/>
  <c r="H57" i="5"/>
  <c r="G73" i="5"/>
  <c r="F468" i="5"/>
  <c r="J541" i="5"/>
  <c r="F73" i="5"/>
  <c r="H73" i="5"/>
  <c r="J73" i="5"/>
  <c r="I73" i="5"/>
  <c r="J33" i="5"/>
  <c r="R33" i="5"/>
  <c r="I17" i="5"/>
  <c r="R17" i="5"/>
  <c r="H17" i="5"/>
  <c r="F33" i="5"/>
  <c r="I33" i="5"/>
  <c r="E33" i="5"/>
  <c r="X33" i="5" s="1"/>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E6"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17" i="5"/>
  <c r="T468" i="5"/>
  <c r="S17"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4"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15"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13" i="5"/>
  <c r="T64" i="5"/>
  <c r="T28" i="5"/>
  <c r="T580" i="5"/>
  <c r="T416" i="5"/>
  <c r="T461" i="5"/>
  <c r="T456" i="5"/>
  <c r="T465" i="5"/>
  <c r="T425" i="5"/>
  <c r="T218" i="5"/>
  <c r="T156" i="5"/>
  <c r="T92" i="5"/>
  <c r="T490" i="5"/>
  <c r="T383" i="5"/>
  <c r="T212" i="5"/>
  <c r="T110" i="5"/>
  <c r="T70" i="5"/>
  <c r="T21" i="5"/>
  <c r="T75" i="5"/>
  <c r="T12" i="5"/>
  <c r="T115" i="5"/>
  <c r="T98" i="5"/>
  <c r="T81" i="5"/>
  <c r="T569" i="5"/>
  <c r="T379" i="5"/>
  <c r="T391" i="5"/>
  <c r="T505" i="5"/>
  <c r="T274" i="5"/>
  <c r="T196" i="5"/>
  <c r="T172" i="5"/>
  <c r="T108" i="5"/>
  <c r="T20" i="5"/>
  <c r="T27" i="5"/>
  <c r="T18"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T7" i="5"/>
  <c r="T9" i="5"/>
  <c r="T8" i="5"/>
  <c r="T10" i="5"/>
  <c r="T6" i="5"/>
  <c r="T5" i="5"/>
  <c r="X57" i="5" l="1"/>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15"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18" i="5"/>
  <c r="S274" i="5"/>
  <c r="S505" i="5"/>
  <c r="S509" i="5"/>
  <c r="S115" i="5"/>
  <c r="S67" i="5"/>
  <c r="S12"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3"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4"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0" i="5"/>
  <c r="S9" i="5"/>
  <c r="S7" i="5"/>
  <c r="S8" i="5"/>
  <c r="S11" i="5"/>
  <c r="S6" i="5"/>
  <c r="S5" i="5"/>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<sst xmlns="http://schemas.openxmlformats.org/spreadsheetml/2006/main" count="21635" uniqueCount="15506">
  <si>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</si>
  <si>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</si>
  <si>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</si>
  <si>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</si>
  <si>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</si>
  <si>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</si>
  <si>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</si>
  <si>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</si>
  <si>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</si>
  <si>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</si>
  <si>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</si>
  <si>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</si>
  <si>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</si>
  <si>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</si>
  <si>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</si>
  <si>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</si>
  <si>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</si>
  <si>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</si>
  <si>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</si>
  <si>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</si>
  <si>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</si>
  <si>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</si>
  <si>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</si>
  <si>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</si>
  <si>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</si>
  <si>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</si>
  <si>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</si>
  <si>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</si>
  <si>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</si>
  <si>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</si>
  <si>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</si>
  <si>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</si>
  <si>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</si>
  <si>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</si>
  <si>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</si>
  <si>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</si>
  <si>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</si>
  <si>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</si>
  <si>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</si>
  <si>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</si>
  <si>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</si>
  <si>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</si>
  <si>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</si>
  <si>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</si>
  <si>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</si>
  <si>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</si>
  <si>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</si>
  <si>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</si>
  <si>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</si>
  <si>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</si>
  <si>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</si>
  <si>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</si>
  <si>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</si>
  <si>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</si>
  <si>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</si>
  <si>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</si>
  <si>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</si>
  <si>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</si>
  <si>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</si>
  <si>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</si>
  <si>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</si>
  <si>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</si>
  <si>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</si>
  <si>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</si>
  <si>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</si>
  <si>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</si>
  <si>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</si>
  <si>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</si>
  <si>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</si>
  <si>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</si>
  <si>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</si>
  <si>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</si>
  <si>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</si>
  <si>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</si>
  <si>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</si>
  <si>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</si>
  <si>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</si>
  <si>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</si>
  <si>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</si>
  <si>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</si>
  <si>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</si>
  <si>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</si>
  <si>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</si>
  <si>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</si>
  <si>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</si>
  <si>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</si>
  <si>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</si>
  <si>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</si>
  <si>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</si>
  <si>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</si>
  <si>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</si>
  <si>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</si>
  <si>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</si>
  <si>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</si>
  <si>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</si>
  <si>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</si>
  <si>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</si>
  <si>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</si>
  <si>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</si>
  <si>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</si>
  <si>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</si>
  <si>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</si>
  <si>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</si>
  <si>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</si>
  <si>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</si>
  <si>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</si>
  <si>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</si>
  <si>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</si>
  <si>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</si>
  <si>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</si>
  <si>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</si>
  <si>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</si>
  <si>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</si>
  <si>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</si>
  <si>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</si>
  <si>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</si>
  <si>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</si>
  <si>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</si>
  <si>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</si>
  <si>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</si>
  <si>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</si>
  <si>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</si>
  <si>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</si>
  <si>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</si>
  <si>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</si>
  <si>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</si>
  <si>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</si>
  <si>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</si>
  <si>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</si>
  <si>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</si>
  <si>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</si>
  <si>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</si>
  <si>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</si>
  <si>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</si>
  <si>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</si>
  <si>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</si>
  <si>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</si>
  <si>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</si>
  <si>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</si>
  <si>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</si>
  <si>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</si>
  <si>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</si>
  <si>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</si>
  <si>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</si>
  <si>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</si>
  <si>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</si>
  <si>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</si>
  <si>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</si>
  <si>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</si>
  <si>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</si>
  <si>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</si>
  <si>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</si>
  <si>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</si>
  <si>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</si>
  <si>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</si>
  <si>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</si>
  <si>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</si>
  <si>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</si>
  <si>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</si>
  <si>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</si>
  <si>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</si>
  <si>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</si>
  <si>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</si>
  <si>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</si>
  <si>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</si>
  <si>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</si>
  <si>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</si>
  <si>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</si>
  <si>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</si>
  <si>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</si>
  <si>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</si>
  <si>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</si>
  <si>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</si>
  <si>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</si>
  <si>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</si>
  <si>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</si>
  <si>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</si>
  <si>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</si>
  <si>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</si>
  <si>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</si>
  <si>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</si>
  <si>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</si>
  <si>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</si>
  <si>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</si>
  <si>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</si>
  <si>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</si>
  <si>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</si>
  <si>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</si>
  <si>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</si>
  <si>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</si>
  <si>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</si>
  <si>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</si>
  <si>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</si>
  <si>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</si>
  <si>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</si>
  <si>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</si>
  <si>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</si>
  <si>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</si>
  <si>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</si>
  <si>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</si>
  <si>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</si>
  <si>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</si>
  <si>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</si>
  <si>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</si>
  <si>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</si>
  <si>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</si>
  <si>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</si>
  <si>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</si>
  <si>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</si>
  <si>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</si>
  <si>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</si>
  <si>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</si>
  <si>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</si>
  <si>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</si>
  <si>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</si>
  <si>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</si>
  <si>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</si>
  <si>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</si>
  <si>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</si>
  <si>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</si>
  <si>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</si>
  <si>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</si>
  <si>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</si>
  <si>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</si>
  <si>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</si>
  <si>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</si>
  <si>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</si>
  <si>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</si>
  <si>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</si>
  <si>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</si>
  <si>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</si>
  <si>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</si>
  <si>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</si>
  <si>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</si>
  <si>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</si>
  <si>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</si>
  <si>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</si>
  <si>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</si>
  <si>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</si>
  <si>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</si>
  <si>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</si>
  <si>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</si>
  <si>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</si>
  <si>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</si>
  <si>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</si>
  <si>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</si>
  <si>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</si>
  <si>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</si>
  <si>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</si>
  <si>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</si>
  <si>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</si>
  <si>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</si>
  <si>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</si>
  <si>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</si>
  <si>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</si>
  <si>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</si>
  <si>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</si>
  <si>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</si>
  <si>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</si>
  <si>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</si>
  <si>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</si>
  <si>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</si>
  <si>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</si>
  <si>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</si>
  <si>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</si>
  <si>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</si>
  <si>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</si>
  <si>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</si>
  <si>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</si>
  <si>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</si>
  <si>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</si>
  <si>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</si>
  <si>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</si>
  <si>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</si>
  <si>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</si>
  <si>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</si>
  <si>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</si>
  <si>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</si>
  <si>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</si>
  <si>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</si>
  <si>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</si>
  <si>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</si>
  <si>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</si>
  <si>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</si>
  <si>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</si>
  <si>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</si>
  <si>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</si>
  <si>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</si>
  <si>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</si>
  <si>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</si>
  <si>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</si>
  <si>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</si>
  <si>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</si>
  <si>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</si>
  <si>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</si>
  <si>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</si>
  <si>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</si>
  <si>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</si>
  <si>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</si>
  <si>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</si>
  <si>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</si>
  <si>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</si>
  <si>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</si>
  <si>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</si>
  <si>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</si>
  <si>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</si>
  <si>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</si>
  <si>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</si>
  <si>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</si>
  <si>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</si>
  <si>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</si>
  <si>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</si>
  <si>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</si>
  <si>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</si>
  <si>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</si>
  <si>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</si>
  <si>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</si>
  <si>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</si>
  <si>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</si>
  <si>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</si>
  <si>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</si>
  <si>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</si>
  <si>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</si>
  <si>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</si>
  <si>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</si>
  <si>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</si>
  <si>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</si>
  <si>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</si>
  <si>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</si>
  <si>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</si>
  <si>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</si>
  <si>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</si>
  <si>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</si>
  <si>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</si>
  <si>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</si>
  <si>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</si>
  <si>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</si>
  <si>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</si>
  <si>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</si>
  <si>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</si>
  <si>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</si>
  <si>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</si>
  <si>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</si>
  <si>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</si>
  <si>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</si>
  <si>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</si>
  <si>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</si>
  <si>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</si>
  <si>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</si>
  <si>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</si>
  <si>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</si>
  <si>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</si>
  <si>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</si>
  <si>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</si>
  <si>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</si>
  <si>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</si>
  <si>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</si>
  <si>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</si>
  <si>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</si>
  <si>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</si>
  <si>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</si>
  <si>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</si>
  <si>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</si>
  <si>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</si>
  <si>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</si>
  <si>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</si>
  <si>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</si>
  <si>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</si>
  <si>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</si>
  <si>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</si>
  <si>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</si>
  <si>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</si>
  <si>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</si>
  <si>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</si>
  <si>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</si>
  <si>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</si>
  <si>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</si>
  <si>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</si>
  <si>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</si>
  <si>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</si>
  <si>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</si>
  <si>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</si>
  <si>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</si>
  <si>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</si>
  <si>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</si>
  <si>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</si>
  <si>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</si>
  <si>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</si>
  <si>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</si>
  <si>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</si>
  <si>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</si>
  <si>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</si>
  <si>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</si>
  <si>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</si>
  <si>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</si>
  <si>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</si>
  <si>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</si>
  <si>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</si>
  <si>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</si>
  <si>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</si>
  <si>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</si>
  <si>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</si>
  <si>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</si>
  <si>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</si>
  <si>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</si>
  <si>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</si>
  <si>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</si>
  <si>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</si>
  <si>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</si>
  <si>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</si>
  <si>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</si>
  <si>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</si>
  <si>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</si>
  <si>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</si>
  <si>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</si>
  <si>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</si>
  <si>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</si>
  <si>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</si>
  <si>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</si>
  <si>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</si>
  <si>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</si>
  <si>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</si>
  <si>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</si>
  <si>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</si>
  <si>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</si>
  <si>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</si>
  <si>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</si>
  <si>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</si>
  <si>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</si>
  <si>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</si>
  <si>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</si>
  <si>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</si>
  <si>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</si>
  <si>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</si>
  <si>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</si>
  <si>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</si>
  <si>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</si>
  <si>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</si>
  <si>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</si>
  <si>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</si>
  <si>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</si>
  <si>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</si>
  <si>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</si>
  <si>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</si>
  <si>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</si>
  <si>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</si>
  <si>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</si>
  <si>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</si>
  <si>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</si>
  <si>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</si>
  <si>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</si>
  <si>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</si>
  <si>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</si>
  <si>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</si>
  <si>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</si>
  <si>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</si>
  <si>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</si>
  <si>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</si>
  <si>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</si>
  <si>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</si>
  <si>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</si>
  <si>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</si>
  <si>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</si>
  <si>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</si>
  <si>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</si>
  <si>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</si>
  <si>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</si>
  <si>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</si>
  <si>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</si>
  <si>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</si>
  <si>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</si>
  <si>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</si>
  <si>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</si>
  <si>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</si>
  <si>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</si>
  <si>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</si>
  <si>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</si>
  <si>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</si>
  <si>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</si>
  <si>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</si>
  <si>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</si>
  <si>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</si>
  <si>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</si>
  <si>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</si>
  <si>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</si>
  <si>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</si>
  <si>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</si>
  <si>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</si>
  <si>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</si>
  <si>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</si>
  <si>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</si>
  <si>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</si>
  <si>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</si>
  <si>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</si>
  <si>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</si>
  <si>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</si>
  <si>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</si>
  <si>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</si>
  <si>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</si>
  <si>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</si>
  <si>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</si>
  <si>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</si>
  <si>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</si>
  <si>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</si>
  <si>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</si>
  <si>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</si>
  <si>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</si>
  <si>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</si>
  <si>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</si>
  <si>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</si>
  <si>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</si>
  <si>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</si>
  <si>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</si>
  <si>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</si>
  <si>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</si>
  <si>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</si>
  <si>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</si>
  <si>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</si>
  <si>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</si>
  <si>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</si>
  <si>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</si>
  <si>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</si>
  <si>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</si>
  <si>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</si>
  <si>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</si>
  <si>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</si>
  <si>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</si>
  <si>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</si>
  <si>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</si>
  <si>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</si>
  <si>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</si>
  <si>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</si>
  <si>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</si>
  <si>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</si>
  <si>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</si>
  <si>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</si>
  <si>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</si>
  <si>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</si>
  <si>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</si>
  <si>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</si>
  <si>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</si>
  <si>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</si>
  <si>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</si>
  <si>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</si>
  <si>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</si>
  <si>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</si>
  <si>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</si>
  <si>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</si>
  <si>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</si>
  <si>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</si>
  <si>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</si>
  <si>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</si>
  <si>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</si>
  <si>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</si>
  <si>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</si>
  <si>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</si>
  <si>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</si>
  <si>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</si>
  <si>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</si>
  <si>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</si>
  <si>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</si>
  <si>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</si>
  <si>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</si>
  <si>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</si>
  <si>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</si>
  <si>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</si>
  <si>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</si>
  <si>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</si>
  <si>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</si>
  <si>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</si>
  <si>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</si>
  <si>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</si>
  <si>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</si>
  <si>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</si>
  <si>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</si>
  <si>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</si>
  <si>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</si>
  <si>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</si>
  <si>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</si>
  <si>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</si>
  <si>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</si>
  <si>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</si>
  <si>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</si>
  <si>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</si>
  <si>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</si>
  <si>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</si>
  <si>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</si>
  <si>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</si>
  <si>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</si>
  <si>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</si>
  <si>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</si>
  <si>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</si>
  <si>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</si>
  <si>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</si>
  <si>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</si>
  <si>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</si>
  <si>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</si>
  <si>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</si>
  <si>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</si>
  <si>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</si>
  <si>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</si>
  <si>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</si>
  <si>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</si>
  <si>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</si>
  <si>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</si>
  <si>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</si>
  <si>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</si>
  <si>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</si>
  <si>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</si>
  <si>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</si>
  <si>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</si>
  <si>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</si>
  <si>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</si>
  <si>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</si>
  <si>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</si>
  <si>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</si>
  <si>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</si>
  <si>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</si>
  <si>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</si>
  <si>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</si>
  <si>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</si>
  <si>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</si>
  <si>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</si>
  <si>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</si>
  <si>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</si>
  <si>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</si>
  <si>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</si>
  <si>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</si>
  <si>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</si>
  <si>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</si>
  <si>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</si>
  <si>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</si>
  <si>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</si>
  <si>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</si>
  <si>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</si>
  <si>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</si>
  <si>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</si>
  <si>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</si>
  <si>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</si>
  <si>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</si>
  <si>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</si>
  <si>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</si>
  <si>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</si>
  <si>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</si>
  <si>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</si>
  <si>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</si>
  <si>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</si>
  <si>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</si>
  <si>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</si>
  <si>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</si>
  <si>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</si>
  <si>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</si>
  <si>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</si>
  <si>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</si>
  <si>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</si>
  <si>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</si>
  <si>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</si>
  <si>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</si>
  <si>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</si>
  <si>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</si>
  <si>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</si>
  <si>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</si>
  <si>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</si>
  <si>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</si>
  <si>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</si>
  <si>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</si>
  <si>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</si>
  <si>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</si>
  <si>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</si>
  <si>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</si>
  <si>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</si>
  <si>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</si>
  <si>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</si>
  <si>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</si>
  <si>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</si>
  <si>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</si>
  <si>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</si>
  <si>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</si>
  <si>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</si>
  <si>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</si>
  <si>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</si>
  <si>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</si>
  <si>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</si>
  <si>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</si>
  <si>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</si>
  <si>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</si>
  <si>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</si>
  <si>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</si>
  <si>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</si>
  <si>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</si>
  <si>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</si>
  <si>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</si>
  <si>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</si>
  <si>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</si>
  <si>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</si>
  <si>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</si>
  <si>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</si>
  <si>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</si>
  <si>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</si>
  <si>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</si>
  <si>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</si>
  <si>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</si>
  <si>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</si>
  <si>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</si>
  <si>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</si>
  <si>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</si>
  <si>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</si>
  <si>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</si>
  <si>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</si>
  <si>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</si>
  <si>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</si>
  <si>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</si>
  <si>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</si>
  <si>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</si>
  <si>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</si>
  <si>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</si>
  <si>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</si>
  <si>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</si>
  <si>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</si>
  <si>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</si>
  <si>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</si>
  <si>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</si>
  <si>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</si>
  <si>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</si>
  <si>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</si>
  <si>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</si>
  <si>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</si>
  <si>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</si>
  <si>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</si>
  <si>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</si>
  <si>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</si>
  <si>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</si>
  <si>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</si>
  <si>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</si>
  <si>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</si>
  <si>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</si>
  <si>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</si>
  <si>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</si>
  <si>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</si>
  <si>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</si>
  <si>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</si>
  <si>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</si>
  <si>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</si>
  <si>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</si>
  <si>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</si>
  <si>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</si>
  <si>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</si>
  <si>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</si>
  <si>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</si>
  <si>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</si>
  <si>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</si>
  <si>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</si>
  <si>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</si>
  <si>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</si>
  <si>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</si>
  <si>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</si>
  <si>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</si>
  <si>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</si>
  <si>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</si>
  <si>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</si>
  <si>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</si>
  <si>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</si>
  <si>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</si>
  <si>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</si>
  <si>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</si>
  <si>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</si>
  <si>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</si>
  <si>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</si>
  <si>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</si>
  <si>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</si>
  <si>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</si>
  <si>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</si>
  <si>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</si>
  <si>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</si>
  <si>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</si>
  <si>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</si>
  <si>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</si>
  <si>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</si>
  <si>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</si>
  <si>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</si>
  <si>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</si>
  <si>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</si>
  <si>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</si>
  <si>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</si>
  <si>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</si>
  <si>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</si>
  <si>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</si>
  <si>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</si>
  <si>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</si>
  <si>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</si>
  <si>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</si>
  <si>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</si>
  <si>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</si>
  <si>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</si>
  <si>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</si>
  <si>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</si>
  <si>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</si>
  <si>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</si>
  <si>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</si>
  <si>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</si>
  <si>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</si>
  <si>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</si>
  <si>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</si>
  <si>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</si>
  <si>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</si>
  <si>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</si>
  <si>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</si>
  <si>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</si>
  <si>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</si>
  <si>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</si>
  <si>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</si>
  <si>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</si>
  <si>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</si>
  <si>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</si>
  <si>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</si>
  <si>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</si>
  <si>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</si>
  <si>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</si>
  <si>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</si>
  <si>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</si>
  <si>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</si>
  <si>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</si>
  <si>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</si>
  <si>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</si>
  <si>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</si>
  <si>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</si>
  <si>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</si>
  <si>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</si>
  <si>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</si>
  <si>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</si>
  <si>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</si>
  <si>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</si>
  <si>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</si>
  <si>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</si>
  <si>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</si>
  <si>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</si>
  <si>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</si>
  <si>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</si>
  <si>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</si>
  <si>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</si>
  <si>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</si>
  <si>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</si>
  <si>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</si>
  <si>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</si>
  <si>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</si>
  <si>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</si>
  <si>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</si>
  <si>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</si>
  <si>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</si>
  <si>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</si>
  <si>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</si>
  <si>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</si>
  <si>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</si>
  <si>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</si>
  <si>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</si>
  <si>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</si>
  <si>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</si>
  <si>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</si>
  <si>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</si>
  <si>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</si>
  <si>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</si>
  <si>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</si>
  <si>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</si>
  <si>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</si>
  <si>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</si>
  <si>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</si>
  <si>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</si>
  <si>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</si>
  <si>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</si>
  <si>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</si>
  <si>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</si>
  <si>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</si>
  <si>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</si>
  <si>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</si>
  <si>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</si>
  <si>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</si>
  <si>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</si>
  <si>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</si>
  <si>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</si>
  <si>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</si>
  <si>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</si>
  <si>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</si>
  <si>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</si>
  <si>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</si>
  <si>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</si>
  <si>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</si>
  <si>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</si>
  <si>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</si>
  <si>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</si>
  <si>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</si>
  <si>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</si>
  <si>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</si>
  <si>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</si>
  <si>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</si>
  <si>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</si>
  <si>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</si>
  <si>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</si>
  <si>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</si>
  <si>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</si>
  <si>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</si>
  <si>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</si>
  <si>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</si>
  <si>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</si>
  <si>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</si>
  <si>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</si>
  <si>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</si>
  <si>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</si>
  <si>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</si>
  <si>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</si>
  <si>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</si>
  <si>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</si>
  <si>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</si>
  <si>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</si>
  <si>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</si>
  <si>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</si>
  <si>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</si>
  <si>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</si>
  <si>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</si>
  <si>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</si>
  <si>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</si>
  <si>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</si>
  <si>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</si>
  <si>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</si>
  <si>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</si>
  <si>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</si>
  <si>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</si>
  <si>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</si>
  <si>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</si>
  <si>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</si>
  <si>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</si>
  <si>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</si>
  <si>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</si>
  <si>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</si>
  <si>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</si>
  <si>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</si>
  <si>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</si>
  <si>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</si>
  <si>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</si>
  <si>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</si>
  <si>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</si>
  <si>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</si>
  <si>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</si>
  <si>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</si>
  <si>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</si>
  <si>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</si>
  <si>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</si>
  <si>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</si>
  <si>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</si>
  <si>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</si>
  <si>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</si>
  <si>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</si>
  <si>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</si>
  <si>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</si>
  <si>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</si>
  <si>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</si>
  <si>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</si>
  <si>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</si>
  <si>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</si>
  <si>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</si>
  <si>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</si>
  <si>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</si>
  <si>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</si>
  <si>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</si>
  <si>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</si>
  <si>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</si>
  <si>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</si>
  <si>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</si>
  <si>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</si>
  <si>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</si>
  <si>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</si>
  <si>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</si>
  <si>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</si>
  <si>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</si>
  <si>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</si>
  <si>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</si>
  <si>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</si>
  <si>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</si>
  <si>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</si>
  <si>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</si>
  <si>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</si>
  <si>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</si>
  <si>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</si>
  <si>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</si>
  <si>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</si>
  <si>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</si>
  <si>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</si>
  <si>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</si>
  <si>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</si>
  <si>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</si>
  <si>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</si>
  <si>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</si>
  <si>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</si>
  <si>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</si>
  <si>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</si>
  <si>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</si>
  <si>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</si>
  <si>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</si>
  <si>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</si>
  <si>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</si>
  <si>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</si>
  <si>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</si>
  <si>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</si>
  <si>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</si>
  <si>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</si>
  <si>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</si>
  <si>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</si>
  <si>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</si>
  <si>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</si>
  <si>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</si>
  <si>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</si>
  <si>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</si>
  <si>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</si>
  <si>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</si>
  <si>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</si>
  <si>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</si>
  <si>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</si>
  <si>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</si>
  <si>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</si>
  <si>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</si>
  <si>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</si>
  <si>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</si>
  <si>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</si>
  <si>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</si>
  <si>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</si>
  <si>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</si>
  <si>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</si>
  <si>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</si>
  <si>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</si>
  <si>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</si>
  <si>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</si>
  <si>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</si>
  <si>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</si>
  <si>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</si>
  <si>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</si>
  <si>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</si>
  <si>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</si>
  <si>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</si>
  <si>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</si>
  <si>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</si>
  <si>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</si>
  <si>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</si>
  <si>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</si>
  <si>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</si>
  <si>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</si>
  <si>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</si>
  <si>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</si>
  <si>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</si>
  <si>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</si>
  <si>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</si>
  <si>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</si>
  <si>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</si>
  <si>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</si>
  <si>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</si>
  <si>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</si>
  <si>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</si>
  <si>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</si>
  <si>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</si>
  <si>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</si>
  <si>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</si>
  <si>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</si>
  <si>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</si>
  <si>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</si>
  <si>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</si>
  <si>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</si>
  <si>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</si>
  <si>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</si>
  <si>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</si>
  <si>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</si>
  <si>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</si>
  <si>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</si>
  <si>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</si>
  <si>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</si>
  <si>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</si>
  <si>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</si>
  <si>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</si>
  <si>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</si>
  <si>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</si>
  <si>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</si>
  <si>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</si>
  <si>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</si>
  <si>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</si>
  <si>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</si>
  <si>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</si>
  <si>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</si>
  <si>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</si>
  <si>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</si>
  <si>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</si>
  <si>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</si>
  <si>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</si>
  <si>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</si>
  <si>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</si>
  <si>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</si>
  <si>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</si>
  <si>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</si>
  <si>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</si>
  <si>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</si>
  <si>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</si>
  <si>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</si>
  <si>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</si>
  <si>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</si>
  <si>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</si>
  <si>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</si>
  <si>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</si>
  <si>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</si>
  <si>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</si>
  <si>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</si>
  <si>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</si>
  <si>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</si>
  <si>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</si>
  <si>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</si>
  <si>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</si>
  <si>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</si>
  <si>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</si>
  <si>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</si>
  <si>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</si>
  <si>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</si>
  <si>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</si>
  <si>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</si>
  <si>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</si>
  <si>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</si>
  <si>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</si>
  <si>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</si>
  <si>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</si>
  <si>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</si>
  <si>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</si>
  <si>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</si>
  <si>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</si>
  <si>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</si>
  <si>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</si>
  <si>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</si>
  <si>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</si>
  <si>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</si>
  <si>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</si>
  <si>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</si>
  <si>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</si>
  <si>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</si>
  <si>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</si>
  <si>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</si>
  <si>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</si>
  <si>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</si>
  <si>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</si>
  <si>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</si>
  <si>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</si>
  <si>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</si>
  <si>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</si>
  <si>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</si>
  <si>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</si>
  <si>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</si>
  <si>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</si>
  <si>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</si>
  <si>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</si>
  <si>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</si>
  <si>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</si>
  <si>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</si>
  <si>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</si>
  <si>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</si>
  <si>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</si>
  <si>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</si>
  <si>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</si>
  <si>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</si>
  <si>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</si>
  <si>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</si>
  <si>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</si>
  <si>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</si>
  <si>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</si>
  <si>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</si>
  <si>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</si>
  <si>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</si>
  <si>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</si>
  <si>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</si>
  <si>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</si>
  <si>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</si>
  <si>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</si>
  <si>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</si>
  <si>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</si>
  <si>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</si>
  <si>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</si>
  <si>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</si>
  <si>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</si>
  <si>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</si>
  <si>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</si>
  <si>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</si>
  <si>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</si>
  <si>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</si>
  <si>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</si>
  <si>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</si>
  <si>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</si>
  <si>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</si>
  <si>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</si>
  <si>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</si>
  <si>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</si>
  <si>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</si>
  <si>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</si>
  <si>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</si>
  <si>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</si>
  <si>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</si>
  <si>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</si>
  <si>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</si>
  <si>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</si>
  <si>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</si>
  <si>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</si>
  <si>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</si>
  <si>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</si>
  <si>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</si>
  <si>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</si>
  <si>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</si>
  <si>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</si>
  <si>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</si>
  <si>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</si>
  <si>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</si>
  <si>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</si>
  <si>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</si>
  <si>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</si>
  <si>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</si>
  <si>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</si>
  <si>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</si>
  <si>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</si>
  <si>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</si>
  <si>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</si>
  <si>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</si>
  <si>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</si>
  <si>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</si>
  <si>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</si>
  <si>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</si>
  <si>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</si>
  <si>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</si>
  <si>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</si>
  <si>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</si>
  <si>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</si>
  <si>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</si>
  <si>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</si>
  <si>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</si>
  <si>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</si>
  <si>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</si>
  <si>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</si>
  <si>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</si>
  <si>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</si>
  <si>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</si>
  <si>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</si>
  <si>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</si>
  <si>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</si>
  <si>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</si>
  <si>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</si>
  <si>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</si>
  <si>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</si>
  <si>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</si>
  <si>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</si>
  <si>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</si>
  <si>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</si>
  <si>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</si>
  <si>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</si>
  <si>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</si>
  <si>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</si>
  <si>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</si>
  <si>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</si>
  <si>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</si>
  <si>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</si>
  <si>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</si>
  <si>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</si>
  <si>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</si>
  <si>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</si>
  <si>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</si>
  <si>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</si>
  <si>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</si>
  <si>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</si>
  <si>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</si>
  <si>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</si>
  <si>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</si>
  <si>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</si>
  <si>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</si>
  <si>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</si>
  <si>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</si>
  <si>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</si>
  <si>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</si>
  <si>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</si>
  <si>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</si>
  <si>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</si>
  <si>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</si>
  <si>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</si>
  <si>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</si>
  <si>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</si>
  <si>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</si>
  <si>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</si>
  <si>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</si>
  <si>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</si>
  <si>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</si>
  <si>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</si>
  <si>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</si>
  <si>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</si>
  <si>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</si>
  <si>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</si>
  <si>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</si>
  <si>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</si>
  <si>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</si>
  <si>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</si>
  <si>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</si>
  <si>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</si>
  <si>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</si>
  <si>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</si>
  <si>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</si>
  <si>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</si>
  <si>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</si>
  <si>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</si>
  <si>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</si>
  <si>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</si>
  <si>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</si>
  <si>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</si>
  <si>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</si>
  <si>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</si>
  <si>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</si>
  <si>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</si>
  <si>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</si>
  <si>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</si>
  <si>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</si>
  <si>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</si>
  <si>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</si>
  <si>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</si>
  <si>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</si>
  <si>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</si>
  <si>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</si>
  <si>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</si>
  <si>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</si>
  <si>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</si>
  <si>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</si>
  <si>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</si>
  <si>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</si>
  <si>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</si>
  <si>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</si>
  <si>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</si>
  <si>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</si>
  <si>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</si>
  <si>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</si>
  <si>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</si>
  <si>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</si>
  <si>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</si>
  <si>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</si>
  <si>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</si>
  <si>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</si>
  <si>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</si>
  <si>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</si>
  <si>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</si>
  <si>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</si>
  <si>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</si>
  <si>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</si>
  <si>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</si>
  <si>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</si>
  <si>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</si>
  <si>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</si>
  <si>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</si>
  <si>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</si>
  <si>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</si>
  <si>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</si>
  <si>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</si>
  <si>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</si>
  <si>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</si>
  <si>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</si>
  <si>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</si>
  <si>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</si>
  <si>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</si>
  <si>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</si>
  <si>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</si>
  <si>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</si>
  <si>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</si>
  <si>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</si>
  <si>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</si>
  <si>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</si>
  <si>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</si>
  <si>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</si>
  <si>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</si>
  <si>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</si>
  <si>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</si>
  <si>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</si>
  <si>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</si>
  <si>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</si>
  <si>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</si>
  <si>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</si>
  <si>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</si>
  <si>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</si>
  <si>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</si>
  <si>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</si>
  <si>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</si>
  <si>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</si>
  <si>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</si>
  <si>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</si>
  <si>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</si>
  <si>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</si>
  <si>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</si>
  <si>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</si>
  <si>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</si>
  <si>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</si>
  <si>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</si>
  <si>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</si>
  <si>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</si>
  <si>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</si>
  <si>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</si>
  <si>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</si>
  <si>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</si>
  <si>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</si>
  <si>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</si>
  <si>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</si>
  <si>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</si>
  <si>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</si>
  <si>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</si>
  <si>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</si>
  <si>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</si>
  <si>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</si>
  <si>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</si>
  <si>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</si>
  <si>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</si>
  <si>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</si>
  <si>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</si>
  <si>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</si>
  <si>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</si>
  <si>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</si>
  <si>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</si>
  <si>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</si>
  <si>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</si>
  <si>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</si>
  <si>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</si>
  <si>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</si>
  <si>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</si>
  <si>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</si>
  <si>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</si>
  <si>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</si>
  <si>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</si>
  <si>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</si>
  <si>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</si>
  <si>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</si>
  <si>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</si>
  <si>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</si>
  <si>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</si>
  <si>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</si>
  <si>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</si>
  <si>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</si>
  <si>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</si>
  <si>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</si>
  <si>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</si>
  <si>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</si>
  <si>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</si>
  <si>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</si>
  <si>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</si>
  <si>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</si>
  <si>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</si>
  <si>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</si>
  <si>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</si>
  <si>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</si>
  <si>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</si>
  <si>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</si>
  <si>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</si>
  <si>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</si>
  <si>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</si>
  <si>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</si>
  <si>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</si>
  <si>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</si>
  <si>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</si>
  <si>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</si>
  <si>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</si>
  <si>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</si>
  <si>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</si>
  <si>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</si>
  <si>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</si>
  <si>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</si>
  <si>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</si>
  <si>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</si>
  <si>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</si>
  <si>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</si>
  <si>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</si>
  <si>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</si>
  <si>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</si>
  <si>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</si>
  <si>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</si>
  <si>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</si>
  <si>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</si>
  <si>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</si>
  <si>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</si>
  <si>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</si>
  <si>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</si>
  <si>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</si>
  <si>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</si>
  <si>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</si>
  <si>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</si>
  <si>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</si>
  <si>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</si>
  <si>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</si>
  <si>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</si>
  <si>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</si>
  <si>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</si>
  <si>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</si>
  <si>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</si>
  <si>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</si>
  <si>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</si>
  <si>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</si>
  <si>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</si>
  <si>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</si>
  <si>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</si>
  <si>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</si>
  <si>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</si>
  <si>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</si>
  <si>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</si>
  <si>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</si>
  <si>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</si>
  <si>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</si>
  <si>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</si>
  <si>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</si>
  <si>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</si>
  <si>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</si>
  <si>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</si>
  <si>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</si>
  <si>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</si>
  <si>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</si>
  <si>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</si>
  <si>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</si>
  <si>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</si>
  <si>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</si>
  <si>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</si>
  <si>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</si>
  <si>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</si>
  <si>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</si>
  <si>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</si>
  <si>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</si>
  <si>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</si>
  <si>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</si>
  <si>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</si>
  <si>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</si>
  <si>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</si>
  <si>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</si>
  <si>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</si>
  <si>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</si>
  <si>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</si>
  <si>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</si>
  <si>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</si>
  <si>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</si>
  <si>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</si>
  <si>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</si>
  <si>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</si>
  <si>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</si>
  <si>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</si>
  <si>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</si>
  <si>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</si>
  <si>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</si>
  <si>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</si>
  <si>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</si>
  <si>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</si>
  <si>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</si>
  <si>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</si>
  <si>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</si>
  <si>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</si>
  <si>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</si>
  <si>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</si>
  <si>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</si>
  <si>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</si>
  <si>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</si>
  <si>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</si>
  <si>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</si>
  <si>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</si>
  <si>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</si>
  <si>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</si>
  <si>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</si>
  <si>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</si>
  <si>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</si>
  <si>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</si>
  <si>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</si>
  <si>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</si>
  <si>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</si>
  <si>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</si>
  <si>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</si>
  <si>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</si>
  <si>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</si>
  <si>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</si>
  <si>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</si>
  <si>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</si>
  <si>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</si>
  <si>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</si>
  <si>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</si>
  <si>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</si>
  <si>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</si>
  <si>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</si>
  <si>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</si>
  <si>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</si>
  <si>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</si>
  <si>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</si>
  <si>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</si>
  <si>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</si>
  <si>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</si>
  <si>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</si>
  <si>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</si>
  <si>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</si>
  <si>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</si>
  <si>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</si>
  <si>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</si>
  <si>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</si>
  <si>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</si>
  <si>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</si>
  <si>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</si>
  <si>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</si>
  <si>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</si>
  <si>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</si>
  <si>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</si>
  <si>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</si>
  <si>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</si>
  <si>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</si>
  <si>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</si>
  <si>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</si>
  <si>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</si>
  <si>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</si>
  <si>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</si>
  <si>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</si>
  <si>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</si>
  <si>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</si>
  <si>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</si>
  <si>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</si>
  <si>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</si>
  <si>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</si>
  <si>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</si>
  <si>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</si>
  <si>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</si>
  <si>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</si>
  <si>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</si>
  <si>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</si>
  <si>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</si>
  <si>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</si>
  <si>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</si>
  <si>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</si>
  <si>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</si>
  <si>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</si>
  <si>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</si>
  <si>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</si>
  <si>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</si>
  <si>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</si>
  <si>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</si>
  <si>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</si>
  <si>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</si>
  <si>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</si>
  <si>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</si>
  <si>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</si>
  <si>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</si>
  <si>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</si>
  <si>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</si>
  <si>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</si>
  <si>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</si>
  <si>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</si>
  <si>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</si>
  <si>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</si>
  <si>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</si>
  <si>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</si>
  <si>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</si>
  <si>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</si>
  <si>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</si>
  <si>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</si>
  <si>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</si>
  <si>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</si>
  <si>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</si>
  <si>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</si>
  <si>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</si>
  <si>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</si>
  <si>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</si>
  <si>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</si>
  <si>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</si>
  <si>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</si>
  <si>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</si>
  <si>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</si>
  <si>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</si>
  <si>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</si>
  <si>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</si>
  <si>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</si>
  <si>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</si>
  <si>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</si>
  <si>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</si>
  <si>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</si>
  <si>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</si>
  <si>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</si>
  <si>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</si>
  <si>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</si>
  <si>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</si>
  <si>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</si>
  <si>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</si>
  <si>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</si>
  <si>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</si>
  <si>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</si>
  <si>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</si>
  <si>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</si>
  <si>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</si>
  <si>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</si>
  <si>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</si>
  <si>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</si>
  <si>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</si>
  <si>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</si>
  <si>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</si>
  <si>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</si>
  <si>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</si>
  <si>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</si>
  <si>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</si>
  <si>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</si>
  <si>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</si>
  <si>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</si>
  <si>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</si>
  <si>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</si>
  <si>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</si>
  <si>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</si>
  <si>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</si>
  <si>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</si>
  <si>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</si>
  <si>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</si>
  <si>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</si>
  <si>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</si>
  <si>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</si>
  <si>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</si>
  <si>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</si>
  <si>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</si>
  <si>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</si>
  <si>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</si>
  <si>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</si>
  <si>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</si>
  <si>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</si>
  <si>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</si>
  <si>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</si>
  <si>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</si>
  <si>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</si>
  <si>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</si>
  <si>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</si>
  <si>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</si>
  <si>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</si>
  <si>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</si>
  <si>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</si>
  <si>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</si>
  <si>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</si>
  <si>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</si>
  <si>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</si>
  <si>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</si>
  <si>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</si>
  <si>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</si>
  <si>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</si>
  <si>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</si>
  <si>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</si>
  <si>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</si>
  <si>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</si>
  <si>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</si>
  <si>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</si>
  <si>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</si>
  <si>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</si>
  <si>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</si>
  <si>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</si>
  <si>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</si>
  <si>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</si>
  <si>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</si>
  <si>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</si>
  <si>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</si>
  <si>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</si>
  <si>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</si>
  <si>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</si>
  <si>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</si>
  <si>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</si>
  <si>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</si>
  <si>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</si>
  <si>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</si>
  <si>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</si>
  <si>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</si>
  <si>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</si>
  <si>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</si>
  <si>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</si>
  <si>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</si>
  <si>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</si>
  <si>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</si>
  <si>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</si>
  <si>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</si>
  <si>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</si>
  <si>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</si>
  <si>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</si>
  <si>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</si>
  <si>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</si>
  <si>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</si>
  <si>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</si>
  <si>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</si>
  <si>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</si>
  <si>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</si>
  <si>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</si>
  <si>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</si>
  <si>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</si>
  <si>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</si>
  <si>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</si>
  <si>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</si>
  <si>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</si>
  <si>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</si>
  <si>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</si>
  <si>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</si>
  <si>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</si>
  <si>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</si>
  <si>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</si>
  <si>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</si>
  <si>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</si>
  <si>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</si>
  <si>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</si>
  <si>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</si>
  <si>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</si>
  <si>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</si>
  <si>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</si>
  <si>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</si>
  <si>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</si>
  <si>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</si>
  <si>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</si>
  <si>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</si>
  <si>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</si>
  <si>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</si>
  <si>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</si>
  <si>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</si>
  <si>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</si>
  <si>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</si>
  <si>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</si>
  <si>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</si>
  <si>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</si>
  <si>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</si>
  <si>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</si>
  <si>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</si>
  <si>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</si>
  <si>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</si>
  <si>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</si>
  <si>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</si>
  <si>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</si>
  <si>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</si>
  <si>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</si>
  <si>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</si>
  <si>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</si>
  <si>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</si>
  <si>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</si>
  <si>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</si>
  <si>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</si>
  <si>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</si>
  <si>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</si>
  <si>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</si>
  <si>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</si>
  <si>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</si>
  <si>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</si>
  <si>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</si>
  <si>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</si>
  <si>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</si>
  <si>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</si>
  <si>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</si>
  <si>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</si>
  <si>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</si>
  <si>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</si>
  <si>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</si>
  <si>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</si>
  <si>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</si>
  <si>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</si>
  <si>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</si>
  <si>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</si>
  <si>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</si>
  <si>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</si>
  <si>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</si>
  <si>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</si>
  <si>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</si>
  <si>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</si>
  <si>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</si>
  <si>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</si>
  <si>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</si>
  <si>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</si>
  <si>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</si>
  <si>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</si>
  <si>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</si>
  <si>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</si>
  <si>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</si>
  <si>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</si>
  <si>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</si>
  <si>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</si>
  <si>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</si>
  <si>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</si>
  <si>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</si>
  <si>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</si>
  <si>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</si>
  <si>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</si>
  <si>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</si>
  <si>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</si>
  <si>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</si>
  <si>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</si>
  <si>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</si>
  <si>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</si>
  <si>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</si>
  <si>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</si>
  <si>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</si>
  <si>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</si>
  <si>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</si>
  <si>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</si>
  <si>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</si>
  <si>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</si>
  <si>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</si>
  <si>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</si>
  <si>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</si>
  <si>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</si>
  <si>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</si>
  <si>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</si>
  <si>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</si>
  <si>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</si>
  <si>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</si>
  <si>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</si>
  <si>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</si>
  <si>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</si>
  <si>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</si>
  <si>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</si>
  <si>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</si>
  <si>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</si>
  <si>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</si>
  <si>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</si>
  <si>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</si>
  <si>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</si>
  <si>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</si>
  <si>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</si>
  <si>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</si>
  <si>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</si>
  <si>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</si>
  <si>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</si>
  <si>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</si>
  <si>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</si>
  <si>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</si>
  <si>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</si>
  <si>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</si>
  <si>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</si>
  <si>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</si>
  <si>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</si>
  <si>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</si>
  <si>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</si>
  <si>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</si>
  <si>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</si>
  <si>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</si>
  <si>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</si>
  <si>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</si>
  <si>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</si>
  <si>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</si>
  <si>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</si>
  <si>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</si>
  <si>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</si>
  <si>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</si>
  <si>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</si>
  <si>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</si>
  <si>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</si>
  <si>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</si>
  <si>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</si>
  <si>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</si>
  <si>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</si>
  <si>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</si>
  <si>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</si>
  <si>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</si>
  <si>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</si>
  <si>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</si>
  <si>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</si>
  <si>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</si>
  <si>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</si>
  <si>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</si>
  <si>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</si>
  <si>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</si>
  <si>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</si>
  <si>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</si>
  <si>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</si>
  <si>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</si>
  <si>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</si>
  <si>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</si>
  <si>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</si>
  <si>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</si>
  <si>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</si>
  <si>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</si>
  <si>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</si>
  <si>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</si>
  <si>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</si>
  <si>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</si>
  <si>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</si>
  <si>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</si>
  <si>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</si>
  <si>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</si>
  <si>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</si>
  <si>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</si>
  <si>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</si>
  <si>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</si>
  <si>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</si>
  <si>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</si>
  <si>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</si>
  <si>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</si>
  <si>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</si>
  <si>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</si>
  <si>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</si>
  <si>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</si>
  <si>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</si>
  <si>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</si>
  <si>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</si>
  <si>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</si>
  <si>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</si>
  <si>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</si>
  <si>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</si>
  <si>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</si>
  <si>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</si>
  <si>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</si>
  <si>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</si>
  <si>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</si>
  <si>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</si>
  <si>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</si>
  <si>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</si>
  <si>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</si>
  <si>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</si>
  <si>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</si>
  <si>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</si>
  <si>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</si>
  <si>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</si>
  <si>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</si>
  <si>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</si>
  <si>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</si>
  <si>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</si>
  <si>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</si>
  <si>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</si>
  <si>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</si>
  <si>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</si>
  <si>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</si>
  <si>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</si>
  <si>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</si>
  <si>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</si>
  <si>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</si>
  <si>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</si>
  <si>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</si>
  <si>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</si>
  <si>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</si>
  <si>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</si>
  <si>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</si>
  <si>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</si>
  <si>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</si>
  <si>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</si>
  <si>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</si>
  <si>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</si>
  <si>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</si>
  <si>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</si>
  <si>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</si>
  <si>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</si>
  <si>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</si>
  <si>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</si>
  <si>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</si>
  <si>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</si>
  <si>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</si>
  <si>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</si>
  <si>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</si>
  <si>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</si>
  <si>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</si>
  <si>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</si>
  <si>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</si>
  <si>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</si>
  <si>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</si>
  <si>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</si>
  <si>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</si>
  <si>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</si>
  <si>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</si>
  <si>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</si>
  <si>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</si>
  <si>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</si>
  <si>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</si>
  <si>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</si>
  <si>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</si>
  <si>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</si>
  <si>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</si>
  <si>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</si>
  <si>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</si>
  <si>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</si>
  <si>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</si>
  <si>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</si>
  <si>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</si>
  <si>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</si>
  <si>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</si>
  <si>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</si>
  <si>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</si>
  <si>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</si>
  <si>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</si>
  <si>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</si>
  <si>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</si>
  <si>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</si>
  <si>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</si>
  <si>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</si>
  <si>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</si>
  <si>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</si>
  <si>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</si>
  <si>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</si>
  <si>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</si>
  <si>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</si>
  <si>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</si>
  <si>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</si>
  <si>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</si>
  <si>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</si>
  <si>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</si>
  <si>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</si>
  <si>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</si>
  <si>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</si>
  <si>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</si>
  <si>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</si>
  <si>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</si>
  <si>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</si>
  <si>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</si>
  <si>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</si>
  <si>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</si>
  <si>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</si>
  <si>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</si>
  <si>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</si>
  <si>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</si>
  <si>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</si>
  <si>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</si>
  <si>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</si>
  <si>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</si>
  <si>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</si>
  <si>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</si>
  <si>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</si>
  <si>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</si>
  <si>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</si>
  <si>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</si>
  <si>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</si>
  <si>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</si>
  <si>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</si>
  <si>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</si>
  <si>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</si>
  <si>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</si>
  <si>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</si>
  <si>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</si>
  <si>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</si>
  <si>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</si>
  <si>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</si>
  <si>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</si>
  <si>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</si>
  <si>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</si>
  <si>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</si>
  <si>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</si>
  <si>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</si>
  <si>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</si>
  <si>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</si>
  <si>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</si>
  <si>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</si>
  <si>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</si>
  <si>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</si>
  <si>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</si>
  <si>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</si>
  <si>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</si>
  <si>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</si>
  <si>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</si>
  <si>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</si>
  <si>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</si>
  <si>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</si>
  <si>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</si>
  <si>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</si>
  <si>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</si>
  <si>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</si>
  <si>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</si>
  <si>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</si>
  <si>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</si>
  <si>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</si>
  <si>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</si>
  <si>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</si>
  <si>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</si>
  <si>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</si>
  <si>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</si>
  <si>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</si>
  <si>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</si>
  <si>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</si>
  <si>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</si>
  <si>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</si>
  <si>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</si>
  <si>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</si>
  <si>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</si>
  <si>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</si>
  <si>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</si>
  <si>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</si>
  <si>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</si>
  <si>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</si>
  <si>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</si>
  <si>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</si>
  <si>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</si>
  <si>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</si>
  <si>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</si>
  <si>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</si>
  <si>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</si>
  <si>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</si>
  <si>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</si>
  <si>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</si>
  <si>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</si>
  <si>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</si>
  <si>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</si>
  <si>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</si>
  <si>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</si>
  <si>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</si>
  <si>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</si>
  <si>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</si>
  <si>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</si>
  <si>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</si>
  <si>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</si>
  <si>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</si>
  <si>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</si>
  <si>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</si>
  <si>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</si>
  <si>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</si>
  <si>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</si>
  <si>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</si>
  <si>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</si>
  <si>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</si>
  <si>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</si>
  <si>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</si>
  <si>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</si>
  <si>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</si>
  <si>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</si>
  <si>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</si>
  <si>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</si>
  <si>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</si>
  <si>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</si>
  <si>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</si>
  <si>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</si>
  <si>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</si>
  <si>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</si>
  <si>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</si>
  <si>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</si>
  <si>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</si>
  <si>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</si>
  <si>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</si>
  <si>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</si>
  <si>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</si>
  <si>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</si>
  <si>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</si>
  <si>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</si>
  <si>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</si>
  <si>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</si>
  <si>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</si>
  <si>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</si>
  <si>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</si>
  <si>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</si>
  <si>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</si>
  <si>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</si>
  <si>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</si>
  <si>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</si>
  <si>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</si>
  <si>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</si>
  <si>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</si>
  <si>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</si>
  <si>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</si>
  <si>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</si>
  <si>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</si>
  <si>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</si>
  <si>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</si>
  <si>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</si>
  <si>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</si>
  <si>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</si>
  <si>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</si>
  <si>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</si>
  <si>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</si>
  <si>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</si>
  <si>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</si>
  <si>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</si>
  <si>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</si>
  <si>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</si>
  <si>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</si>
  <si>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</si>
  <si>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</si>
  <si>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</si>
  <si>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</si>
  <si>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</si>
  <si>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</si>
  <si>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</si>
  <si>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</si>
  <si>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</si>
  <si>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</si>
  <si>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</si>
  <si>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</si>
  <si>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</si>
  <si>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</si>
  <si>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</si>
  <si>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</si>
  <si>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</si>
  <si>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</si>
  <si>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</si>
  <si>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</si>
  <si>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</si>
  <si>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</si>
  <si>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</si>
  <si>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</si>
  <si>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</si>
  <si>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</si>
  <si>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</si>
  <si>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</si>
  <si>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</si>
  <si>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</si>
  <si>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</si>
  <si>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</si>
  <si>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</si>
  <si>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</si>
  <si>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</si>
  <si>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</si>
  <si>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</si>
  <si>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</si>
  <si>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</si>
  <si>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</si>
  <si>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</si>
  <si>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</si>
  <si>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</si>
  <si>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</si>
  <si>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</si>
  <si>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</si>
  <si>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</si>
  <si>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</si>
  <si>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</si>
  <si>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</si>
  <si>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</si>
  <si>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</si>
  <si>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</si>
  <si>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</si>
  <si>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</si>
  <si>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</si>
  <si>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</si>
  <si>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</si>
  <si>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</si>
  <si>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</si>
  <si>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</si>
  <si>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</si>
  <si>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</si>
  <si>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</si>
  <si>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</si>
  <si>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</si>
  <si>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</si>
  <si>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</si>
  <si>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</si>
  <si>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</si>
  <si>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</si>
  <si>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</si>
  <si>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</si>
  <si>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</si>
  <si>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</si>
  <si>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</si>
  <si>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</si>
  <si>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</si>
  <si>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</si>
  <si>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</si>
  <si>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</si>
  <si>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</si>
  <si>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</si>
  <si>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</si>
  <si>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</si>
  <si>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</si>
  <si>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</si>
  <si>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</si>
  <si>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</si>
  <si>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</si>
  <si>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</si>
  <si>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</si>
  <si>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</si>
  <si>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</si>
  <si>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</si>
  <si>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</si>
  <si>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</si>
  <si>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</si>
  <si>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</si>
  <si>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</si>
  <si>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</si>
  <si>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</si>
  <si>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</si>
  <si>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</si>
  <si>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</si>
  <si>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</si>
  <si>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</si>
  <si>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</si>
  <si>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</si>
  <si>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</si>
  <si>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</si>
  <si>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</si>
  <si>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</si>
  <si>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</si>
  <si>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</si>
  <si>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</si>
  <si>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</si>
  <si>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</si>
  <si>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</si>
  <si>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</si>
  <si>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</si>
  <si>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</si>
  <si>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</si>
  <si>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</si>
  <si>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</si>
  <si>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</si>
  <si>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</si>
  <si>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</si>
  <si>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</si>
  <si>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</si>
  <si>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</si>
  <si>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</si>
  <si>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</si>
  <si>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</si>
  <si>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</si>
  <si>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</si>
  <si>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</si>
  <si>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</si>
  <si>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</si>
  <si>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</si>
  <si>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</si>
  <si>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</si>
  <si>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</si>
  <si>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</si>
  <si>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</si>
  <si>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</si>
  <si>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</si>
  <si>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</si>
  <si>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</si>
  <si>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</si>
  <si>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</si>
  <si>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</si>
  <si>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</si>
  <si>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</si>
  <si>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</si>
  <si>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</si>
  <si>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</si>
  <si>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</si>
  <si>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</si>
  <si>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</si>
  <si>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</si>
  <si>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</si>
  <si>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</si>
  <si>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</si>
  <si>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</si>
  <si>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</si>
  <si>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</si>
  <si>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</si>
  <si>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</si>
  <si>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</si>
  <si>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</si>
  <si>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</si>
  <si>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</si>
  <si>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</si>
  <si>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</si>
  <si>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</si>
  <si>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</si>
  <si>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</si>
  <si>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</si>
  <si>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</si>
  <si>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</si>
  <si>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</si>
  <si>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</si>
  <si>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</si>
  <si>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</si>
  <si>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</si>
  <si>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</si>
  <si>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</si>
  <si>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</si>
  <si>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</si>
  <si>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</si>
  <si>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</si>
  <si>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</si>
  <si>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</si>
  <si>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</si>
  <si>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</si>
  <si>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</si>
  <si>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</si>
  <si>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</si>
  <si>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</si>
  <si>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</si>
  <si>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</si>
  <si>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</si>
  <si>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</si>
  <si>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</si>
  <si>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</si>
  <si>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</si>
  <si>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</si>
  <si>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</si>
  <si>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</si>
  <si>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</si>
  <si>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</si>
  <si>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</si>
  <si>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</si>
  <si>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</si>
  <si>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</si>
  <si>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</si>
  <si>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</si>
  <si>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</si>
  <si>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</si>
  <si>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</si>
  <si>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</si>
  <si>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</si>
  <si>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</si>
  <si>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</si>
  <si>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</si>
  <si>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</si>
  <si>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</si>
  <si>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</si>
  <si>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</si>
  <si>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</si>
  <si>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</si>
  <si>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</si>
  <si>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</si>
  <si>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</si>
  <si>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</si>
  <si>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</si>
  <si>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</si>
  <si>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</si>
  <si>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</si>
  <si>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</si>
  <si>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</si>
  <si>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</si>
  <si>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</si>
  <si>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</si>
  <si>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</si>
  <si>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</si>
  <si>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</si>
  <si>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</si>
  <si>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</si>
  <si>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</si>
  <si>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</si>
  <si>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</si>
  <si>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</si>
  <si>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</si>
  <si>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</si>
  <si>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</si>
  <si>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</si>
  <si>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</si>
  <si>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</si>
  <si>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</si>
  <si>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</si>
  <si>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</si>
  <si>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</si>
  <si>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</si>
  <si>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</si>
  <si>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</si>
  <si>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</si>
  <si>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</si>
  <si>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</si>
  <si>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</si>
  <si>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</si>
  <si>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</si>
  <si>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</si>
  <si>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</si>
  <si>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</si>
  <si>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</si>
  <si>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</si>
  <si>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</si>
  <si>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</si>
  <si>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</si>
  <si>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</si>
  <si>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</si>
  <si>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</si>
  <si>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</si>
  <si>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</si>
  <si>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</si>
  <si>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</si>
  <si>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</si>
  <si>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</si>
  <si>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</si>
  <si>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</si>
  <si>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</si>
  <si>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</si>
  <si>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</si>
  <si>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</si>
  <si>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</si>
  <si>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</si>
  <si>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</si>
  <si>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</si>
  <si>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</si>
  <si>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</si>
  <si>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</si>
  <si>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</si>
  <si>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</si>
  <si>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</si>
  <si>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</si>
  <si>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</si>
  <si>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</si>
  <si>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</si>
  <si>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</si>
  <si>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</si>
  <si>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</si>
  <si>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</si>
  <si>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</si>
  <si>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</si>
  <si>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</si>
  <si>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</si>
  <si>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</si>
  <si>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</si>
  <si>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</si>
  <si>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</si>
  <si>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</si>
  <si>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</si>
  <si>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</si>
  <si>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</si>
  <si>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</si>
  <si>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</si>
  <si>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</si>
  <si>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</si>
  <si>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</si>
  <si>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</si>
  <si>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</si>
  <si>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</si>
  <si>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</si>
  <si>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</si>
  <si>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</si>
  <si>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</si>
  <si>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</si>
  <si>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</si>
  <si>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</si>
  <si>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</si>
  <si>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</si>
  <si>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</si>
  <si>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</si>
  <si>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</si>
  <si>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</si>
  <si>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</si>
  <si>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</si>
  <si>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</si>
  <si>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</si>
  <si>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</si>
  <si>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</si>
  <si>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</si>
  <si>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</si>
  <si>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</si>
  <si>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</si>
  <si>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</si>
  <si>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</si>
  <si>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</si>
  <si>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</si>
  <si>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</si>
  <si>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</si>
  <si>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</si>
  <si>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</si>
  <si>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</si>
  <si>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</si>
  <si>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</si>
  <si>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</si>
  <si>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</si>
  <si>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</si>
  <si>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</si>
  <si>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</si>
  <si>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</si>
  <si>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</si>
  <si>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</si>
  <si>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</si>
  <si>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</si>
  <si>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</si>
  <si>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</si>
  <si>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</si>
  <si>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</si>
  <si>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</si>
  <si>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</si>
  <si>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</si>
  <si>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</si>
  <si>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</si>
  <si>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</si>
  <si>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</si>
  <si>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</si>
  <si>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</si>
  <si>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</si>
  <si>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</si>
  <si>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</si>
  <si>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</si>
  <si>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</si>
  <si>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</si>
  <si>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</si>
  <si>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</si>
  <si>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</si>
  <si>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</si>
  <si>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</si>
  <si>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</si>
  <si>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</si>
  <si>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</si>
  <si>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</si>
  <si>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</si>
  <si>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</si>
  <si>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</si>
  <si>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</si>
  <si>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</si>
  <si>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</si>
  <si>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</si>
  <si>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</si>
  <si>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</si>
  <si>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</si>
  <si>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</si>
  <si>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</si>
  <si>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</si>
  <si>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</si>
  <si>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</si>
  <si>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</si>
  <si>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</si>
  <si>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</si>
  <si>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</si>
  <si>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</si>
  <si>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</si>
  <si>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</si>
  <si>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</si>
  <si>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</si>
  <si>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</si>
  <si>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</si>
  <si>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</si>
  <si>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</si>
  <si>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</si>
  <si>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</si>
  <si>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</si>
  <si>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</si>
  <si>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</si>
  <si>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</si>
  <si>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</si>
  <si>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</si>
  <si>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</si>
  <si>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</si>
  <si>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</si>
  <si>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</si>
  <si>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</si>
  <si>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</si>
  <si>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</si>
  <si>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</si>
  <si>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</si>
  <si>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</si>
  <si>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</si>
  <si>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</si>
  <si>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</si>
  <si>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</si>
  <si>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</si>
  <si>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</si>
  <si>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</si>
  <si>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</si>
  <si>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</si>
  <si>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</si>
  <si>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</si>
  <si>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</si>
  <si>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</si>
  <si>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</si>
  <si>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</si>
  <si>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</si>
  <si>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</si>
  <si>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</si>
  <si>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</si>
  <si>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</si>
  <si>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</si>
  <si>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</si>
  <si>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</si>
  <si>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</si>
  <si>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</si>
  <si>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</si>
  <si>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</si>
  <si>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</si>
  <si>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</si>
  <si>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</si>
  <si>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</si>
  <si>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</si>
  <si>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</si>
  <si>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</si>
  <si>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</si>
  <si>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</si>
  <si>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</si>
  <si>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</si>
  <si>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</si>
  <si>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</si>
  <si>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</si>
  <si>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</si>
  <si>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</si>
  <si>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</si>
  <si>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</si>
  <si>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</si>
  <si>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</si>
  <si>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</si>
  <si>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</si>
  <si>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</si>
  <si>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</si>
  <si>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</si>
  <si>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</si>
  <si>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</si>
  <si>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</si>
  <si>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</si>
  <si>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</si>
  <si>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</si>
  <si>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</si>
  <si>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</si>
  <si>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</si>
  <si>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</si>
  <si>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</si>
  <si>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</si>
  <si>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</si>
  <si>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</si>
  <si>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</si>
  <si>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</si>
  <si>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</si>
  <si>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</si>
  <si>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</si>
  <si>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</si>
  <si>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</si>
  <si>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</si>
  <si>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</si>
  <si>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</si>
  <si>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</si>
  <si>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</si>
  <si>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</si>
  <si>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</si>
  <si>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</si>
  <si>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</si>
  <si>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</si>
  <si>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</si>
  <si>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</si>
  <si>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</si>
  <si>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</si>
  <si>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</si>
  <si>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</si>
  <si>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</si>
  <si>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</si>
  <si>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</si>
  <si>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</si>
  <si>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</si>
  <si>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</si>
  <si>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</si>
  <si>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</si>
  <si>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</si>
  <si>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</si>
  <si>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</si>
  <si>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</si>
  <si>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</si>
  <si>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</si>
  <si>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</si>
  <si>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</si>
  <si>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</si>
  <si>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</si>
  <si>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</si>
  <si>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</si>
  <si>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</si>
  <si>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</si>
  <si>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</si>
  <si>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</si>
  <si>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</si>
  <si>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</si>
  <si>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</si>
  <si>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</si>
  <si>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</si>
  <si>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</si>
  <si>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</si>
  <si>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</si>
  <si>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</si>
  <si>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</si>
  <si>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</si>
  <si>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</si>
  <si>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</si>
  <si>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</si>
  <si>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</si>
  <si>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</si>
  <si>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</si>
  <si>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</si>
  <si>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</si>
  <si>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</si>
  <si>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</si>
  <si>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</si>
  <si>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</si>
  <si>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</si>
  <si>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</si>
  <si>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</si>
  <si>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</si>
  <si>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</si>
  <si>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</si>
  <si>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</si>
  <si>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</si>
  <si>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</si>
  <si>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</si>
  <si>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</si>
  <si>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</si>
  <si>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</si>
  <si>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</si>
  <si>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</si>
  <si>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</si>
  <si>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</si>
  <si>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</si>
  <si>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</si>
  <si>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</si>
  <si>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</si>
  <si>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</si>
  <si>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</si>
  <si>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</si>
  <si>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</si>
  <si>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</si>
  <si>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</si>
  <si>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</si>
  <si>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</si>
  <si>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</si>
  <si>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</si>
  <si>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</si>
  <si>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</si>
  <si>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</si>
  <si>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</si>
  <si>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</si>
  <si>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</si>
  <si>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</si>
  <si>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</si>
  <si>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</si>
  <si>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</si>
  <si>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</si>
  <si>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</si>
  <si>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</si>
  <si>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</si>
  <si>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</si>
  <si>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</si>
  <si>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</si>
  <si>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</si>
  <si>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</si>
  <si>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</si>
  <si>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</si>
  <si>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</si>
  <si>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</si>
  <si>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</si>
  <si>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</si>
  <si>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</si>
  <si>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</si>
  <si>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</si>
  <si>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</si>
  <si>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</si>
  <si>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</si>
  <si>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</si>
  <si>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</si>
  <si>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</si>
  <si>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</si>
  <si>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</si>
  <si>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</si>
  <si>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</si>
  <si>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</si>
  <si>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</si>
  <si>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</si>
  <si>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</si>
  <si>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</si>
  <si>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</si>
  <si>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</si>
  <si>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</si>
  <si>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</si>
  <si>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</si>
  <si>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</si>
  <si>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</si>
  <si>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</si>
  <si>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</si>
  <si>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</si>
  <si>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</si>
  <si>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</si>
  <si>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</si>
  <si>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</si>
  <si>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</si>
  <si>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</si>
  <si>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</si>
  <si>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</si>
  <si>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</si>
  <si>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</si>
  <si>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</si>
  <si>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</si>
  <si>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</si>
  <si>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</si>
  <si>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</si>
  <si>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</si>
  <si>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</si>
  <si>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</si>
  <si>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</si>
  <si>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</si>
  <si>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</si>
  <si>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</si>
  <si>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</si>
  <si>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</si>
  <si>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</si>
  <si>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</si>
  <si>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</si>
  <si>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</si>
  <si>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</si>
  <si>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</si>
  <si>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</si>
  <si>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</si>
  <si>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</si>
  <si>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</si>
  <si>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</si>
  <si>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</si>
  <si>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</si>
  <si>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</si>
  <si>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</si>
  <si>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</si>
  <si>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</si>
  <si>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</si>
  <si>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</si>
  <si>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</si>
  <si>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</si>
  <si>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</si>
  <si>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</si>
  <si>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</si>
  <si>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</si>
  <si>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</si>
  <si>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</si>
  <si>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</si>
  <si>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</si>
  <si>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</si>
  <si>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</si>
  <si>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</si>
  <si>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</si>
  <si>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</si>
  <si>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</si>
  <si>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</si>
  <si>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</si>
  <si>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</si>
  <si>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</si>
  <si>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</si>
  <si>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</si>
  <si>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</si>
  <si>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</si>
  <si>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</si>
  <si>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</si>
  <si>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</si>
  <si>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</si>
  <si>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</si>
  <si>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</si>
  <si>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</si>
  <si>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</si>
  <si>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</si>
  <si>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</si>
  <si>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</si>
  <si>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</si>
  <si>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</si>
  <si>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</si>
  <si>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</si>
  <si>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</si>
  <si>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</si>
  <si>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</si>
  <si>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</si>
  <si>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</si>
  <si>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</si>
  <si>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</si>
  <si>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</si>
  <si>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</si>
  <si>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</si>
  <si>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</si>
  <si>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</si>
  <si>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</si>
  <si>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</si>
  <si>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</si>
  <si>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</si>
  <si>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</si>
  <si>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</si>
  <si>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</si>
  <si>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</si>
  <si>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</si>
  <si>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</si>
  <si>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</si>
  <si>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</si>
  <si>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</si>
  <si>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</si>
  <si>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</si>
  <si>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</si>
  <si>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</si>
  <si>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</si>
  <si>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</si>
  <si>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</si>
  <si>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</si>
  <si>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</si>
  <si>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</si>
  <si>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</si>
  <si>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</si>
  <si>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</si>
  <si>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</si>
  <si>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</si>
  <si>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</si>
  <si>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</si>
  <si>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</si>
  <si>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</si>
  <si>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</si>
  <si>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</si>
  <si>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</si>
  <si>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</si>
  <si>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</si>
  <si>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</si>
  <si>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</si>
  <si>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</si>
  <si>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</si>
  <si>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</si>
  <si>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</si>
  <si>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</si>
  <si>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</si>
  <si>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</si>
  <si>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</si>
  <si>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</si>
  <si>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</si>
  <si>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</si>
  <si>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</si>
  <si>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</si>
  <si>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</si>
  <si>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</si>
  <si>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</si>
  <si>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</si>
  <si>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</si>
  <si>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</si>
  <si>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</si>
  <si>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</si>
  <si>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</si>
  <si>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</si>
  <si>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</si>
  <si>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</si>
  <si>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</si>
  <si>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</si>
  <si>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</si>
  <si>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</si>
  <si>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</si>
  <si>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</si>
  <si>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</si>
  <si>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</si>
  <si>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</si>
  <si>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</si>
  <si>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</si>
  <si>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</si>
  <si>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</si>
  <si>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</si>
  <si>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</si>
  <si>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</si>
  <si>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</si>
  <si>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</si>
  <si>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</si>
  <si>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</si>
  <si>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</si>
  <si>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</si>
  <si>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</si>
  <si>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</si>
  <si>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</si>
  <si>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</si>
  <si>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</si>
  <si>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</si>
  <si>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</si>
  <si>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</si>
  <si>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</si>
  <si>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</si>
  <si>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</si>
  <si>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</si>
  <si>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</si>
  <si>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</si>
  <si>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</si>
  <si>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</si>
  <si>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</si>
  <si>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</si>
  <si>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</si>
  <si>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</si>
  <si>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</si>
  <si>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</si>
  <si>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</si>
  <si>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</si>
  <si>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</si>
  <si>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</si>
  <si>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</si>
  <si>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</si>
  <si>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</si>
  <si>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</si>
  <si>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</si>
  <si>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</si>
  <si>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</si>
  <si>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</si>
  <si>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</si>
  <si>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</si>
  <si>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</si>
  <si>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</si>
  <si>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</si>
  <si>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</si>
  <si>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</si>
  <si>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</si>
  <si>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</si>
  <si>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</si>
  <si>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</si>
  <si>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</si>
  <si>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</si>
  <si>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</si>
  <si>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</si>
  <si>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</si>
  <si>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</si>
  <si>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</si>
  <si>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</si>
  <si>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</si>
  <si>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</si>
  <si>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</si>
  <si>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</si>
  <si>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</si>
  <si>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</si>
  <si>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</si>
  <si>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</si>
  <si>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</si>
  <si>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</si>
  <si>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</si>
  <si>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</si>
  <si>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</si>
  <si>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</si>
  <si>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</si>
  <si>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</si>
  <si>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</si>
  <si>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</si>
  <si>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</si>
  <si>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</si>
  <si>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</si>
  <si>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</si>
  <si>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</si>
  <si>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</si>
  <si>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</si>
  <si>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</si>
  <si>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</si>
  <si>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</si>
  <si>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</si>
  <si>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</si>
  <si>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</si>
  <si>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</si>
  <si>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</si>
  <si>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</si>
  <si>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</si>
  <si>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</si>
  <si>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</si>
  <si>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</si>
  <si>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</si>
  <si>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</si>
  <si>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</si>
  <si>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</si>
  <si>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</si>
  <si>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</si>
  <si>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</si>
  <si>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</si>
  <si>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</si>
  <si>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</si>
  <si>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</si>
  <si>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</si>
  <si>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</si>
  <si>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</si>
  <si>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</si>
  <si>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</si>
  <si>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</si>
  <si>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</si>
  <si>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</si>
  <si>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</si>
  <si>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</si>
  <si>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</si>
  <si>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</si>
  <si>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</si>
  <si>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</si>
  <si>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</si>
  <si>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</si>
  <si>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</si>
  <si>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</si>
  <si>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</si>
  <si>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</si>
  <si>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</si>
  <si>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</si>
  <si>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</si>
  <si>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</si>
  <si>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</si>
  <si>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</si>
  <si>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</si>
  <si>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</si>
  <si>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</si>
  <si>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</si>
  <si>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</si>
  <si>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</si>
  <si>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</si>
  <si>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</si>
  <si>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</si>
  <si>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</si>
  <si>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</si>
  <si>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</si>
  <si>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</si>
  <si>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</si>
  <si>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</si>
  <si>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</si>
  <si>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</si>
  <si>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</si>
  <si>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</si>
  <si>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</si>
  <si>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</si>
  <si>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</si>
  <si>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</si>
  <si>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</si>
  <si>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</si>
  <si>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</si>
  <si>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</si>
  <si>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</si>
  <si>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</si>
  <si>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</si>
  <si>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</si>
  <si>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</si>
  <si>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</si>
  <si>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</si>
  <si>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</si>
  <si>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</si>
  <si>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</si>
  <si>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</si>
  <si>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</si>
  <si>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</si>
  <si>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</si>
  <si>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</si>
  <si>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</si>
  <si>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</si>
  <si>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</si>
  <si>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</si>
  <si>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</si>
  <si>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</si>
  <si>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</si>
  <si>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</si>
  <si>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</si>
  <si>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</si>
  <si>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</si>
  <si>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</si>
  <si>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</si>
  <si>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</si>
  <si>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</si>
  <si>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</si>
  <si>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</si>
  <si>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</si>
  <si>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</si>
  <si>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</si>
  <si>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</si>
  <si>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</si>
  <si>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</si>
  <si>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</si>
  <si>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</si>
  <si>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</si>
  <si>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</si>
  <si>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</si>
  <si>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</si>
  <si>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</si>
  <si>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</si>
  <si>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</si>
  <si>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</si>
  <si>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</si>
  <si>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</si>
  <si>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</si>
  <si>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</si>
  <si>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</si>
  <si>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</si>
  <si>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</si>
  <si>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</si>
  <si>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</si>
  <si>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</si>
  <si>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</si>
  <si>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</si>
  <si>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</si>
  <si>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</si>
  <si>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</si>
  <si>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</si>
  <si>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</si>
  <si>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</si>
  <si>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</si>
  <si>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</si>
  <si>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</si>
  <si>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</si>
  <si>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</si>
  <si>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</si>
  <si>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</si>
  <si>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</si>
  <si>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</si>
  <si>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</si>
  <si>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</si>
  <si>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</si>
  <si>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</si>
  <si>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</si>
  <si>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</si>
  <si>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</si>
  <si>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</si>
  <si>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</si>
  <si>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</si>
  <si>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</si>
  <si>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</si>
  <si>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</si>
  <si>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</si>
  <si>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</si>
  <si>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</si>
  <si>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</si>
  <si>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</si>
  <si>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</si>
  <si>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</si>
  <si>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</si>
  <si>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</si>
  <si>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</si>
  <si>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</si>
  <si>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</si>
  <si>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</si>
  <si>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</si>
  <si>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</si>
  <si>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</si>
  <si>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</si>
  <si>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</si>
  <si>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</si>
  <si>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</si>
  <si>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</si>
  <si>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</si>
  <si>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</si>
  <si>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</si>
  <si>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</si>
  <si>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</si>
  <si>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</si>
  <si>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</si>
  <si>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</si>
  <si>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</si>
  <si>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</si>
  <si>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</si>
  <si>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</si>
  <si>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</si>
  <si>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</si>
  <si>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</si>
  <si>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</si>
  <si>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</si>
  <si>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</si>
  <si>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</si>
  <si>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</si>
  <si>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</si>
  <si>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</si>
  <si>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</si>
  <si>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</si>
  <si>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</si>
  <si>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</si>
  <si>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</si>
  <si>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</si>
  <si>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</si>
  <si>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</si>
  <si>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</si>
  <si>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</si>
  <si>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</si>
  <si>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</si>
  <si>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</si>
  <si>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</si>
  <si>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</si>
  <si>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</si>
  <si>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</si>
  <si>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</si>
  <si>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</si>
  <si>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</si>
  <si>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</si>
  <si>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</si>
  <si>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</si>
  <si>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</si>
  <si>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</si>
  <si>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</si>
  <si>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</si>
  <si>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</si>
  <si>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</si>
  <si>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</si>
  <si>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</si>
  <si>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</si>
  <si>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</si>
  <si>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</si>
  <si>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</si>
  <si>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</si>
  <si>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</si>
  <si>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</si>
  <si>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</si>
  <si>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</si>
  <si>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</si>
  <si>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</si>
  <si>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</si>
  <si>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</si>
  <si>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</si>
  <si>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</si>
  <si>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</si>
  <si>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</si>
  <si>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</si>
  <si>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</si>
  <si>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</si>
  <si>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</si>
  <si>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</si>
  <si>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</si>
  <si>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</si>
  <si>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</si>
  <si>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</si>
  <si>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</si>
  <si>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</si>
  <si>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</si>
  <si>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</si>
  <si>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</si>
  <si>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</si>
  <si>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</si>
  <si>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</si>
  <si>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</si>
  <si>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</si>
  <si>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</si>
  <si>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</si>
  <si>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</si>
  <si>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</si>
  <si>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</si>
  <si>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</si>
  <si>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</si>
  <si>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</si>
  <si>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</si>
  <si>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</si>
  <si>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</si>
  <si>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</si>
  <si>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</si>
  <si>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</si>
  <si>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</si>
  <si>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</si>
  <si>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</si>
  <si>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</si>
  <si>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</si>
  <si>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</si>
  <si>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</si>
  <si>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</si>
  <si>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</si>
  <si>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</si>
  <si>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</si>
  <si>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</si>
  <si>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</si>
  <si>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</si>
  <si>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</si>
  <si>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</si>
  <si>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</si>
  <si>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</si>
  <si>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</si>
  <si>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</si>
  <si>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</si>
  <si>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</si>
  <si>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</si>
  <si>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</si>
  <si>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</si>
  <si>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</si>
  <si>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</si>
  <si>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</si>
  <si>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</si>
  <si>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</si>
  <si>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</si>
  <si>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</si>
  <si>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</si>
  <si>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</si>
  <si>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</si>
  <si>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</si>
  <si>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</si>
  <si>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</si>
  <si>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</si>
  <si>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</si>
  <si>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</si>
  <si>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</si>
  <si>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</si>
  <si>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</si>
  <si>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</si>
  <si>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</si>
  <si>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</si>
  <si>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</si>
  <si>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</si>
  <si>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</si>
  <si>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</si>
  <si>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</si>
  <si>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</si>
  <si>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</si>
  <si>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</si>
  <si>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</si>
  <si>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</si>
  <si>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</si>
  <si>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</si>
  <si>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</si>
  <si>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</si>
  <si>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</si>
  <si>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</si>
  <si>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</si>
  <si>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</si>
  <si>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</si>
  <si>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</si>
  <si>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</si>
  <si>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</si>
  <si>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</si>
  <si>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</si>
  <si>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</si>
  <si>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</si>
  <si>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</si>
  <si>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</si>
  <si>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</si>
  <si>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</si>
  <si>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</si>
  <si>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</si>
  <si>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</si>
  <si>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</si>
  <si>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</si>
  <si>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</si>
  <si>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</si>
  <si>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</si>
  <si>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</si>
  <si>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</si>
  <si>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</si>
  <si>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</si>
  <si>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</si>
  <si>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</si>
  <si>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</si>
  <si>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</si>
  <si>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</si>
  <si>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</si>
  <si>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</si>
  <si>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</si>
  <si>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</si>
  <si>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</si>
  <si>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</si>
  <si>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</si>
  <si>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</si>
  <si>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</si>
  <si>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</si>
  <si>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</si>
  <si>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</si>
  <si>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</si>
  <si>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</si>
  <si>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</si>
  <si>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</si>
  <si>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</si>
  <si>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</si>
  <si>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</si>
  <si>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</si>
  <si>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</si>
  <si>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</si>
  <si>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</si>
  <si>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</si>
  <si>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</si>
  <si>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</si>
  <si>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</si>
  <si>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</si>
  <si>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</si>
  <si>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</si>
  <si>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</si>
  <si>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</si>
  <si>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</si>
  <si>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</si>
  <si>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</si>
  <si>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</si>
  <si>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</si>
  <si>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</si>
  <si>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</si>
  <si>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</si>
  <si>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</si>
  <si>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</si>
  <si>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</si>
  <si>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</si>
  <si>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</si>
  <si>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</si>
  <si>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</si>
  <si>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</si>
  <si>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</si>
  <si>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</si>
  <si>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</si>
  <si>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</si>
  <si>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</si>
  <si>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</si>
  <si>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</si>
  <si>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</si>
  <si>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</si>
  <si>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</si>
  <si>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</si>
  <si>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</si>
  <si>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</si>
  <si>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</si>
  <si>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</si>
  <si>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</si>
  <si>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</si>
  <si>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</si>
  <si>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</si>
  <si>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</si>
  <si>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</si>
  <si>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</si>
  <si>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</si>
  <si>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</si>
  <si>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</si>
  <si>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</si>
  <si>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</si>
  <si>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</si>
  <si>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</si>
  <si>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</si>
  <si>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</si>
  <si>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</si>
  <si>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</si>
  <si>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</si>
  <si>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</si>
  <si>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</si>
  <si>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</si>
  <si>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</si>
  <si>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</si>
  <si>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</si>
  <si>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</si>
  <si>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</si>
  <si>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</si>
  <si>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</si>
  <si>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</si>
  <si>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</si>
  <si>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</si>
  <si>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</si>
  <si>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</si>
  <si>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</si>
  <si>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</si>
  <si>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</si>
  <si>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</si>
  <si>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</si>
  <si>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</si>
  <si>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</si>
  <si>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</si>
  <si>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</si>
  <si>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</si>
  <si>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</si>
  <si>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</si>
  <si>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</si>
  <si>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</si>
  <si>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</si>
  <si>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</si>
  <si>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</si>
  <si>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</si>
  <si>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</si>
  <si>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</si>
  <si>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</si>
  <si>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</si>
  <si>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</si>
  <si>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</si>
  <si>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</si>
  <si>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</si>
  <si>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</si>
  <si>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</si>
  <si>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</si>
  <si>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</si>
  <si>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</si>
  <si>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</si>
  <si>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</si>
  <si>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</si>
  <si>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</si>
  <si>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</si>
  <si>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</si>
  <si>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</si>
  <si>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</si>
  <si>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</si>
  <si>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</si>
  <si>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</si>
  <si>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</si>
  <si>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</si>
  <si>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</si>
  <si>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</si>
  <si>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</si>
  <si>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</si>
  <si>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</si>
  <si>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</si>
  <si>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</si>
  <si>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</si>
  <si>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</si>
  <si>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</si>
  <si>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</si>
  <si>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</si>
  <si>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</si>
  <si>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</si>
  <si>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</si>
  <si>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</si>
  <si>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</si>
  <si>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</si>
  <si>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</si>
  <si>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</si>
  <si>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</si>
  <si>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</si>
  <si>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</si>
  <si>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</si>
  <si>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</si>
  <si>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</si>
  <si>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</si>
  <si>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</si>
  <si>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</si>
  <si>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</si>
  <si>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</si>
  <si>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</si>
  <si>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</si>
  <si>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</si>
  <si>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</si>
  <si>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</si>
  <si>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</si>
  <si>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</si>
  <si>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</si>
  <si>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</si>
  <si>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</si>
  <si>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</si>
  <si>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</si>
  <si>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</si>
  <si>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</si>
  <si>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</si>
  <si>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</si>
  <si>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</si>
  <si>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</si>
  <si>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</si>
  <si>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</si>
  <si>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</si>
  <si>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</si>
  <si>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</si>
  <si>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</si>
  <si>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</si>
  <si>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</si>
  <si>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</si>
  <si>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</si>
  <si>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</si>
  <si>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</si>
  <si>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</si>
  <si>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</si>
  <si>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</si>
  <si>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</si>
  <si>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</si>
  <si>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</si>
  <si>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</si>
  <si>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</si>
  <si>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</si>
  <si>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</si>
  <si>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</si>
  <si>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</si>
  <si>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</si>
  <si>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</si>
  <si>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</si>
  <si>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</si>
  <si>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</si>
  <si>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</si>
  <si>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</si>
  <si>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</si>
  <si>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</si>
  <si>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</si>
  <si>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</si>
  <si>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</si>
  <si>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</si>
  <si>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</si>
  <si>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</si>
  <si>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</si>
  <si>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</si>
  <si>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</si>
  <si>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</si>
  <si>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</si>
  <si>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</si>
  <si>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</si>
  <si>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</si>
  <si>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</si>
  <si>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</si>
  <si>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</si>
  <si>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</si>
  <si>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</si>
  <si>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</si>
  <si>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</si>
  <si>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</si>
  <si>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</si>
  <si>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</si>
  <si>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</si>
  <si>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</si>
  <si>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</si>
  <si>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</si>
  <si>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</si>
  <si>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</si>
  <si>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</si>
  <si>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</si>
  <si>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</si>
  <si>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</si>
  <si>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</si>
  <si>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</si>
  <si>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</si>
  <si>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</si>
  <si>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</si>
  <si>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</si>
  <si>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</si>
  <si>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</si>
  <si>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</si>
  <si>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</si>
  <si>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</si>
  <si>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</si>
  <si>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</si>
  <si>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</si>
  <si>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</si>
  <si>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</si>
  <si>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</si>
  <si>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</si>
  <si>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</si>
  <si>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</si>
  <si>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</si>
  <si>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</si>
  <si>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</si>
  <si>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</si>
  <si>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</si>
  <si>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</si>
  <si>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</si>
  <si>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</si>
  <si>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</si>
  <si>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</si>
  <si>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</si>
  <si>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</si>
  <si>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</si>
  <si>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</si>
  <si>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</si>
  <si>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</si>
  <si>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</si>
  <si>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</si>
  <si>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</si>
  <si>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</si>
  <si>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</si>
  <si>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</si>
  <si>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</si>
  <si>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</si>
  <si>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</si>
  <si>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</si>
  <si>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</si>
  <si>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</si>
  <si>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</si>
  <si>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</si>
  <si>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</si>
  <si>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</si>
  <si>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</si>
  <si>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</si>
  <si>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</si>
  <si>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</si>
  <si>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</si>
  <si>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</si>
  <si>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</si>
  <si>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</si>
  <si>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</si>
  <si>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</si>
  <si>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</si>
  <si>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</si>
  <si>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</si>
  <si>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</si>
  <si>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</si>
  <si>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</si>
  <si>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</si>
  <si>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</si>
  <si>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</si>
  <si>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</si>
  <si>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</si>
  <si>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</si>
  <si>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</si>
  <si>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</si>
  <si>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</si>
  <si>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</si>
  <si>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</si>
  <si>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</si>
  <si>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</si>
  <si>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</si>
  <si>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</si>
  <si>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</si>
  <si>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</si>
  <si>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</si>
  <si>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</si>
  <si>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</si>
  <si>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</si>
  <si>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</si>
  <si>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</si>
  <si>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</si>
  <si>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</si>
  <si>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</si>
  <si>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</si>
  <si>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</si>
  <si>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</si>
  <si>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</si>
  <si>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</si>
  <si>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</si>
  <si>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</si>
  <si>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</si>
  <si>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</si>
  <si>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</si>
  <si>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</si>
  <si>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</si>
  <si>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</si>
  <si>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</si>
  <si>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</si>
  <si>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</si>
  <si>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</si>
  <si>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</si>
  <si>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</si>
  <si>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</si>
  <si>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</si>
  <si>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</si>
  <si>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</si>
  <si>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</si>
  <si>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</si>
  <si>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</si>
  <si>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</si>
  <si>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</si>
  <si>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</si>
  <si>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</si>
  <si>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</si>
  <si>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</si>
  <si>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</si>
  <si>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</si>
  <si>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</si>
  <si>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</si>
  <si>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</si>
  <si>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</si>
  <si>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</si>
  <si>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</si>
  <si>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</si>
  <si>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</si>
  <si>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</si>
  <si>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</si>
  <si>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</si>
  <si>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</si>
  <si>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</si>
  <si>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</si>
  <si>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</si>
  <si>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</si>
  <si>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</si>
  <si>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</si>
  <si>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</si>
  <si>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</si>
  <si>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</si>
  <si>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</si>
  <si>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</si>
  <si>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</si>
  <si>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</si>
  <si>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</si>
  <si>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</si>
  <si>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</si>
  <si>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</si>
  <si>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</si>
  <si>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</si>
  <si>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</si>
  <si>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</si>
  <si>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</si>
  <si>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</si>
  <si>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</si>
  <si>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</si>
  <si>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</si>
  <si>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</si>
  <si>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</si>
  <si>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</si>
  <si>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</si>
  <si>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</si>
  <si>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</si>
  <si>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</si>
  <si>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</si>
  <si>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</si>
  <si>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</si>
  <si>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</si>
  <si>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</si>
  <si>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</si>
  <si>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</si>
  <si>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</si>
  <si>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</si>
  <si>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</si>
  <si>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</si>
  <si>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</si>
  <si>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</si>
  <si>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</si>
  <si>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</si>
  <si>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</si>
  <si>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</si>
  <si>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</si>
  <si>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</si>
  <si>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</si>
  <si>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</si>
  <si>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</si>
  <si>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</si>
  <si>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</si>
  <si>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</si>
  <si>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</si>
  <si>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</si>
  <si>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</si>
  <si>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</si>
  <si>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</si>
  <si>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</si>
  <si>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</si>
  <si>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</si>
  <si>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</si>
  <si>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</si>
  <si>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</si>
  <si>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</si>
  <si>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</si>
  <si>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</si>
  <si>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</si>
  <si>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</si>
  <si>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</si>
  <si>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</si>
  <si>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</si>
  <si>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</si>
  <si>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</si>
  <si>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</si>
  <si>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</si>
  <si>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</si>
  <si>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</si>
  <si>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</si>
  <si>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</si>
  <si>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</si>
  <si>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</si>
  <si>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</si>
  <si>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</si>
  <si>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</si>
  <si>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</si>
  <si>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</si>
  <si>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</si>
  <si>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</si>
  <si>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</si>
  <si>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</si>
  <si>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</si>
  <si>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</si>
  <si>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</si>
  <si>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</si>
  <si>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</si>
  <si>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</si>
  <si>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</si>
  <si>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</si>
  <si>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</si>
  <si>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</si>
  <si>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</si>
  <si>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</si>
  <si>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</si>
  <si>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</si>
  <si>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</si>
  <si>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</si>
  <si>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</si>
  <si>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</si>
  <si>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</si>
  <si>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</si>
  <si>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</si>
  <si>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</si>
  <si>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</si>
  <si>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</si>
  <si>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</si>
  <si>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</si>
  <si>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</si>
  <si>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</si>
  <si>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</si>
  <si>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</si>
  <si>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</si>
  <si>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</si>
  <si>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</si>
  <si>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</si>
  <si>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</si>
  <si>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</si>
  <si>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</si>
  <si>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</si>
  <si>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</si>
  <si>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</si>
  <si>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</si>
  <si>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</si>
  <si>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</si>
  <si>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</si>
  <si>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</si>
  <si>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</si>
  <si>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</si>
  <si>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</si>
  <si>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</si>
  <si>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</si>
  <si>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</si>
  <si>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</si>
  <si>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</si>
  <si>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</si>
  <si>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</si>
  <si>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</si>
  <si>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</si>
  <si>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</si>
  <si>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</si>
  <si>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</si>
  <si>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</si>
  <si>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</si>
  <si>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</si>
  <si>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</si>
  <si>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</si>
  <si>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</si>
  <si>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</si>
  <si>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</si>
  <si>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</si>
  <si>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</si>
  <si>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</si>
  <si>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</si>
  <si>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</si>
  <si>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</si>
  <si>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</si>
  <si>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</si>
  <si>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</si>
  <si>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</si>
  <si>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</si>
  <si>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</si>
  <si>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</si>
  <si>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</si>
  <si>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</si>
  <si>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</si>
  <si>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</si>
  <si>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</si>
  <si>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</si>
  <si>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</si>
  <si>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</si>
  <si>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</si>
  <si>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</si>
  <si>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</si>
  <si>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</si>
  <si>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</si>
  <si>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</si>
  <si>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</si>
  <si>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</si>
  <si>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</si>
  <si>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</si>
  <si>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</si>
  <si>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</si>
  <si>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</si>
  <si>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</si>
  <si>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</si>
  <si>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</si>
  <si>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</si>
  <si>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</si>
  <si>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</si>
  <si>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</si>
  <si>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</si>
  <si>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</si>
  <si>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</si>
  <si>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</si>
  <si>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</si>
  <si>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</si>
  <si>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</si>
  <si>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</si>
  <si>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</si>
  <si>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</si>
  <si>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</si>
  <si>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</si>
  <si>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</si>
  <si>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</si>
  <si>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</si>
  <si>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</si>
  <si>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</si>
  <si>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</si>
  <si>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</si>
  <si>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</si>
  <si>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</si>
  <si>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</si>
  <si>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</si>
  <si>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</si>
  <si>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</si>
  <si>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</si>
  <si>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</si>
  <si>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</si>
  <si>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</si>
  <si>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</si>
  <si>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</si>
  <si>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</si>
  <si>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</si>
  <si>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</si>
  <si>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</si>
  <si>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</si>
  <si>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</si>
  <si>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</si>
  <si>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</si>
  <si>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</si>
  <si>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</si>
  <si>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</si>
  <si>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</si>
  <si>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</si>
  <si>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</si>
  <si>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</si>
  <si>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</si>
  <si>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</si>
  <si>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</si>
  <si>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</si>
  <si>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</si>
  <si>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</si>
  <si>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</si>
  <si>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</si>
  <si>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</si>
  <si>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</si>
  <si>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</si>
  <si>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</si>
  <si>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</si>
  <si>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</si>
  <si>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</si>
  <si>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</si>
  <si>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</si>
  <si>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</si>
  <si>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</si>
  <si>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</si>
  <si>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</si>
  <si>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</si>
  <si>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</si>
  <si>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</si>
  <si>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</si>
  <si>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</si>
  <si>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</si>
  <si>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</si>
  <si>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</si>
  <si>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</si>
  <si>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</si>
  <si>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</si>
  <si>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</si>
  <si>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</si>
  <si>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</si>
  <si>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</si>
  <si>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</si>
  <si>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</si>
  <si>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</si>
  <si>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</si>
  <si>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</si>
  <si>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</si>
  <si>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</si>
  <si>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</si>
  <si>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</si>
  <si>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</si>
  <si>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</si>
  <si>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</si>
  <si>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</si>
  <si>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</si>
  <si>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</si>
  <si>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</si>
  <si>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</si>
  <si>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</si>
  <si>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</si>
  <si>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</si>
  <si>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</si>
  <si>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</si>
  <si>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</si>
  <si>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</si>
  <si>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</si>
  <si>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</si>
  <si>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</si>
  <si>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</si>
  <si>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</si>
  <si>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</si>
  <si>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</si>
  <si>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</si>
  <si>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</si>
  <si>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</si>
  <si>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</si>
  <si>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</si>
  <si>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</si>
  <si>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</si>
  <si>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</si>
  <si>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</si>
  <si>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</si>
  <si>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</si>
  <si>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</si>
  <si>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</si>
  <si>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</si>
  <si>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</si>
  <si>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</si>
  <si>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</si>
  <si>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</si>
  <si>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</si>
  <si>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</si>
  <si>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</si>
  <si>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</si>
  <si>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</si>
  <si>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</si>
  <si>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</si>
  <si>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</si>
  <si>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</si>
  <si>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</si>
  <si>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</si>
  <si>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</si>
  <si>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</si>
  <si>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</si>
  <si>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</si>
  <si>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</si>
  <si>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</si>
  <si>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</si>
  <si>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</si>
  <si>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</si>
  <si>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</si>
  <si>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</si>
  <si>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</si>
  <si>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</si>
  <si>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</si>
  <si>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</si>
  <si>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</si>
  <si>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</si>
  <si>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</si>
  <si>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</si>
  <si>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</si>
  <si>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</si>
  <si>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</si>
  <si>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</si>
  <si>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</si>
  <si>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</si>
  <si>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</si>
  <si>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</si>
  <si>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</si>
  <si>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</si>
  <si>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</si>
  <si>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</si>
  <si>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</si>
  <si>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</si>
  <si>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</si>
  <si>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</si>
  <si>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</si>
  <si>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</si>
  <si>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</si>
  <si>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</si>
  <si>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</si>
  <si>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</si>
  <si>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</si>
  <si>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</si>
  <si>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</si>
  <si>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</si>
  <si>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</si>
  <si>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</si>
  <si>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</si>
  <si>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</si>
  <si>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</si>
  <si>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</si>
  <si>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</si>
  <si>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</si>
  <si>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</si>
  <si>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</si>
  <si>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</si>
  <si>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</si>
  <si>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</si>
  <si>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</si>
  <si>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</si>
  <si>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</si>
  <si>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</si>
  <si>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</si>
  <si>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</si>
  <si>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</si>
  <si>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</si>
  <si>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</si>
  <si>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</si>
  <si>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</si>
  <si>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</si>
  <si>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</si>
  <si>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</si>
  <si>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</si>
  <si>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</si>
  <si>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</si>
  <si>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</si>
  <si>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</si>
  <si>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</si>
  <si>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</si>
  <si>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</si>
  <si>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</si>
  <si>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</si>
  <si>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</si>
  <si>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</si>
  <si>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</si>
  <si>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</si>
  <si>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</si>
  <si>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</si>
  <si>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</si>
  <si>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</si>
  <si>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</si>
  <si>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</si>
  <si>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</si>
  <si>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</si>
  <si>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</si>
  <si>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</si>
  <si>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</si>
  <si>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</si>
  <si>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</si>
  <si>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</si>
  <si>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</si>
  <si>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</si>
  <si>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</si>
  <si>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</si>
  <si>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</si>
  <si>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</si>
  <si>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</si>
  <si>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</si>
  <si>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</si>
  <si>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</si>
  <si>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</si>
  <si>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</si>
  <si>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</si>
  <si>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</si>
  <si>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</si>
  <si>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</si>
  <si>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</si>
  <si>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</si>
  <si>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</si>
  <si>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</si>
  <si>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</si>
  <si>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</si>
  <si>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</si>
  <si>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</si>
  <si>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</si>
  <si>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</si>
  <si>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</si>
  <si>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</si>
  <si>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</si>
  <si>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</si>
  <si>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</si>
  <si>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</si>
  <si>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</si>
  <si>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</si>
  <si>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</si>
  <si>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</si>
  <si>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</si>
  <si>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</si>
  <si>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</si>
  <si>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</si>
  <si>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</si>
  <si>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</si>
  <si>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</si>
  <si>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</si>
  <si>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</si>
  <si>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</si>
  <si>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</si>
  <si>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</si>
  <si>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</si>
  <si>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</si>
  <si>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</si>
  <si>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</si>
  <si>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</si>
  <si>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</si>
  <si>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</si>
  <si>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</si>
  <si>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</si>
  <si>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</si>
  <si>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</si>
  <si>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</si>
  <si>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</si>
  <si>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</si>
  <si>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</si>
  <si>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</si>
  <si>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</si>
  <si>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</si>
  <si>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</si>
  <si>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</si>
  <si>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</si>
  <si>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</si>
  <si>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</si>
  <si>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</si>
  <si>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</si>
  <si>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</si>
  <si>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</si>
  <si>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</si>
  <si>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</si>
  <si>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</si>
  <si>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</si>
  <si>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</si>
  <si>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</si>
  <si>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</si>
  <si>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</si>
  <si>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</si>
  <si>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</si>
  <si>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</si>
  <si>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</si>
  <si>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</si>
  <si>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</si>
  <si>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</si>
  <si>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</si>
  <si>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</si>
  <si>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</si>
  <si>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</si>
  <si>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</si>
  <si>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</si>
  <si>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</si>
  <si>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</si>
  <si>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</si>
  <si>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</si>
  <si>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</si>
  <si>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</si>
  <si>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</si>
  <si>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</si>
  <si>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</si>
  <si>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</si>
  <si>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</si>
  <si>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</si>
  <si>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</si>
  <si>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</si>
  <si>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</si>
  <si>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</si>
  <si>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</si>
  <si>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</si>
  <si>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</si>
  <si>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</si>
  <si>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</si>
  <si>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</si>
  <si>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</si>
  <si>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</si>
  <si>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</si>
  <si>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</si>
  <si>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</si>
  <si>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</si>
  <si>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</si>
  <si>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</si>
  <si>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</si>
  <si>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</si>
  <si>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</si>
  <si>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</si>
  <si>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</si>
  <si>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</si>
  <si>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</si>
  <si>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</si>
  <si>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</si>
  <si>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</si>
  <si>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</si>
  <si>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</si>
  <si>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</si>
  <si>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</si>
  <si>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</si>
  <si>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</si>
  <si>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</si>
  <si>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</si>
  <si>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</si>
  <si>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</si>
  <si>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</si>
  <si>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</si>
  <si>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</si>
  <si>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</si>
  <si>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</si>
  <si>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</si>
  <si>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</si>
  <si>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</si>
  <si>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</si>
  <si>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</si>
  <si>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</si>
  <si>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</si>
  <si>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</si>
  <si>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</si>
  <si>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</si>
  <si>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</si>
  <si>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</si>
  <si>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</si>
  <si>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</si>
  <si>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</si>
  <si>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</si>
  <si>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</si>
  <si>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</si>
  <si>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</si>
  <si>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</si>
  <si>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</si>
  <si>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</si>
  <si>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</si>
  <si>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</si>
  <si>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</si>
  <si>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</si>
  <si>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</si>
  <si>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</si>
  <si>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</si>
  <si>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</si>
  <si>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</si>
  <si>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</si>
  <si>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</si>
  <si>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</si>
  <si>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</si>
  <si>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</si>
  <si>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</si>
  <si>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</si>
  <si>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</si>
  <si>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</si>
  <si>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</si>
  <si>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</si>
  <si>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</si>
  <si>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</si>
  <si>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</si>
  <si>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</si>
  <si>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</si>
  <si>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</si>
  <si>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</si>
  <si>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</si>
  <si>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</si>
  <si>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</si>
  <si>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</si>
  <si>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</si>
  <si>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</si>
  <si>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</si>
  <si>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</si>
  <si>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</si>
  <si>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</si>
  <si>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</si>
  <si>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</si>
  <si>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</si>
  <si>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</si>
  <si>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</si>
  <si>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</si>
  <si>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</si>
  <si>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</si>
  <si>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</si>
  <si>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</si>
  <si>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</si>
  <si>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</si>
  <si>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</si>
  <si>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</si>
  <si>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</si>
  <si>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</si>
  <si>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</si>
  <si>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</si>
  <si>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</si>
  <si>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</si>
  <si>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</si>
  <si>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</si>
  <si>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</si>
  <si>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</si>
  <si>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</si>
  <si>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</si>
  <si>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</si>
  <si>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</si>
  <si>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</si>
  <si>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</si>
  <si>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</si>
  <si>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</si>
  <si>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</si>
  <si>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</si>
  <si>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</si>
  <si>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</si>
  <si>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</si>
  <si>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</si>
  <si>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</si>
  <si>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</si>
  <si>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</si>
  <si>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</si>
  <si>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</si>
  <si>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</si>
  <si>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</si>
  <si>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</si>
  <si>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</si>
  <si>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</si>
  <si>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</si>
  <si>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</si>
  <si>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</si>
  <si>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</si>
  <si>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</si>
  <si>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</si>
  <si>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</si>
  <si>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</si>
  <si>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</si>
  <si>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</si>
  <si>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</si>
  <si>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</si>
  <si>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</si>
  <si>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</si>
  <si>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</si>
  <si>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</si>
  <si>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</si>
  <si>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</si>
  <si>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</si>
  <si>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</si>
  <si>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</si>
  <si>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</si>
  <si>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</si>
  <si>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</si>
  <si>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</si>
  <si>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</si>
  <si>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</si>
  <si>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</si>
  <si>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</si>
  <si>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</si>
  <si>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</si>
  <si>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</si>
  <si>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</si>
  <si>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</si>
  <si>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</si>
  <si>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</si>
  <si>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</si>
  <si>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</si>
  <si>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</si>
  <si>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</si>
  <si>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</si>
  <si>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</si>
  <si>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</si>
  <si>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</si>
  <si>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</si>
  <si>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</si>
  <si>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</si>
  <si>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</si>
  <si>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</si>
  <si>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</si>
  <si>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</si>
  <si>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</si>
  <si>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</si>
  <si>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</si>
  <si>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</si>
  <si>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</si>
  <si>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</si>
  <si>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</si>
  <si>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</si>
  <si>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</si>
  <si>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</si>
  <si>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</si>
  <si>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</si>
  <si>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</si>
  <si>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</si>
  <si>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</si>
  <si>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</si>
  <si>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</si>
  <si>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</si>
  <si>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</si>
  <si>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</si>
  <si>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</si>
  <si>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</si>
  <si>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</si>
  <si>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</si>
  <si>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</si>
  <si>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</si>
  <si>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</si>
  <si>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</si>
  <si>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</si>
  <si>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</si>
  <si>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</si>
  <si>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</si>
  <si>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</si>
  <si>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</si>
  <si>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</si>
  <si>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</si>
  <si>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</si>
  <si>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</si>
  <si>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</si>
  <si>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</si>
  <si>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</si>
  <si>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</si>
  <si>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</si>
  <si>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</si>
  <si>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</si>
  <si>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</si>
  <si>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</si>
  <si>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</si>
  <si>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</si>
  <si>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</si>
  <si>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</si>
  <si>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</si>
  <si>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</si>
  <si>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</si>
  <si>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</si>
  <si>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</si>
  <si>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</si>
  <si>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</si>
  <si>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</si>
  <si>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</si>
  <si>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</si>
  <si>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</si>
  <si>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</si>
  <si>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</si>
  <si>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</si>
  <si>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</si>
  <si>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</si>
  <si>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</si>
  <si>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</si>
  <si>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</si>
  <si>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</si>
  <si>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</si>
  <si>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</si>
  <si>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</si>
  <si>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</si>
  <si>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</si>
  <si>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</si>
  <si>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</si>
  <si>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</si>
  <si>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</si>
  <si>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</si>
  <si>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</si>
  <si>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</si>
  <si>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</si>
  <si>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</si>
  <si>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</si>
  <si>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</si>
  <si>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</si>
  <si>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</si>
  <si>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</si>
  <si>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</si>
  <si>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</si>
  <si>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</si>
  <si>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</si>
  <si>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</si>
  <si>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</si>
  <si>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</si>
  <si>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</si>
  <si>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</si>
  <si>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</si>
  <si>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</si>
  <si>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</si>
  <si>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</si>
  <si>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</si>
  <si>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</si>
  <si>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</si>
  <si>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</si>
  <si>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</si>
  <si>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</si>
  <si>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</si>
  <si>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</si>
  <si>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</si>
  <si>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</si>
  <si>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</si>
  <si>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</si>
  <si>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</si>
  <si>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</si>
  <si>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</si>
  <si>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</si>
  <si>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</si>
  <si>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</si>
  <si>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</si>
  <si>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</si>
  <si>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</si>
  <si>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</si>
  <si>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</si>
  <si>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</si>
  <si>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</si>
  <si>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</si>
  <si>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</si>
  <si>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</si>
  <si>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</si>
  <si>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</si>
  <si>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</si>
  <si>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</si>
  <si>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</si>
  <si>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</si>
  <si>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</si>
  <si>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</si>
  <si>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</si>
  <si>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</si>
  <si>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</si>
  <si>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</si>
  <si>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</si>
  <si>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</si>
  <si>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</si>
  <si>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</si>
  <si>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</si>
  <si>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</si>
  <si>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</si>
  <si>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</si>
  <si>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</si>
  <si>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</si>
  <si>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</si>
  <si>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</si>
  <si>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</si>
  <si>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</si>
  <si>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</si>
  <si>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</si>
  <si>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</si>
  <si>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</si>
  <si>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</si>
  <si>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</si>
  <si>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</si>
  <si>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</si>
  <si>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</si>
  <si>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</si>
  <si>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</si>
  <si>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</si>
  <si>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</si>
  <si>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</si>
  <si>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</si>
  <si>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</si>
  <si>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</si>
  <si>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</si>
  <si>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</si>
  <si>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</si>
  <si>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</si>
  <si>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</si>
  <si>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</si>
  <si>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</si>
  <si>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</si>
  <si>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</si>
  <si>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</si>
  <si>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</si>
  <si>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</si>
  <si>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</si>
  <si>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</si>
  <si>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</si>
  <si>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</si>
  <si>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</si>
  <si>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</si>
  <si>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</si>
  <si>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</si>
  <si>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</si>
  <si>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</si>
  <si>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</si>
  <si>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</si>
  <si>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</si>
  <si>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</si>
  <si>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</si>
  <si>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</si>
  <si>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</si>
  <si>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</si>
  <si>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</si>
  <si>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</si>
  <si>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</si>
  <si>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</si>
  <si>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</si>
  <si>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</si>
  <si>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</si>
  <si>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</si>
  <si>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</si>
  <si>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</si>
  <si>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</si>
  <si>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</si>
  <si>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</si>
  <si>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</si>
  <si>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</si>
  <si>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</si>
  <si>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</si>
  <si>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</si>
  <si>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</si>
  <si>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</si>
  <si>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</si>
  <si>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</si>
  <si>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</si>
  <si>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</si>
  <si>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</si>
  <si>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</si>
  <si>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</si>
  <si>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</si>
  <si>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</si>
  <si>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</si>
  <si>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</si>
  <si>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</si>
  <si>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</si>
  <si>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</si>
  <si>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</si>
  <si>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</si>
  <si>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</si>
  <si>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</si>
  <si>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</si>
  <si>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</si>
  <si>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</si>
  <si>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</si>
  <si>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</si>
  <si>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</si>
  <si>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</si>
  <si>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</si>
  <si>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</si>
  <si>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</si>
  <si>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</si>
  <si>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</si>
  <si>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</si>
  <si>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</si>
  <si>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</si>
  <si>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</si>
  <si>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</si>
  <si>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</si>
  <si>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</si>
  <si>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</si>
  <si>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</si>
  <si>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</si>
  <si>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</si>
  <si>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</si>
  <si>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</si>
  <si>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</si>
  <si>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</si>
  <si>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</si>
  <si>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</si>
  <si>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</si>
  <si>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</si>
  <si>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</si>
  <si>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</si>
  <si>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</si>
  <si>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</si>
  <si>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</si>
  <si>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</si>
  <si>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</si>
  <si>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</si>
  <si>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</si>
  <si>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</si>
  <si>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</si>
  <si>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</si>
  <si>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</si>
  <si>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</si>
  <si>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</si>
  <si>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</si>
  <si>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</si>
  <si>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</si>
  <si>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</si>
  <si>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</si>
  <si>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</si>
  <si>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</si>
  <si>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</si>
  <si>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</si>
  <si>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</si>
  <si>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</si>
  <si>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</si>
  <si>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</si>
  <si>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</si>
  <si>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</si>
  <si>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</si>
  <si>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</si>
  <si>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</si>
  <si>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</si>
  <si>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</si>
  <si>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</si>
  <si>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</si>
  <si>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</si>
  <si>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</si>
  <si>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</si>
  <si>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</si>
  <si>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</si>
  <si>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</si>
  <si>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</si>
  <si>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</si>
  <si>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</si>
  <si>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</si>
  <si>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</si>
  <si>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</si>
  <si>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</si>
  <si>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</si>
  <si>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</si>
  <si>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</si>
  <si>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</si>
  <si>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</si>
  <si>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</si>
  <si>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</si>
  <si>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</si>
  <si>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</si>
  <si>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</si>
  <si>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</si>
  <si>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</si>
  <si>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</si>
  <si>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</si>
  <si>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</si>
  <si>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</si>
  <si>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</si>
  <si>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</si>
  <si>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</si>
  <si>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</si>
  <si>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</si>
  <si>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</si>
  <si>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</si>
  <si>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</si>
  <si>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</si>
  <si>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</si>
  <si>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</si>
  <si>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</si>
  <si>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</si>
  <si>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</si>
  <si>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</si>
  <si>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</si>
  <si>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</si>
  <si>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</si>
  <si>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</si>
  <si>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</si>
  <si>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</si>
  <si>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</si>
  <si>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</si>
  <si>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</si>
  <si>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</si>
  <si>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</si>
  <si>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</si>
  <si>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</si>
  <si>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</si>
  <si>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</si>
  <si>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</si>
  <si>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</si>
  <si>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</si>
  <si>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</si>
  <si>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</si>
  <si>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</si>
  <si>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</si>
  <si>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</si>
  <si>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</si>
  <si>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</si>
  <si>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</si>
  <si>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</si>
  <si>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</si>
  <si>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</si>
  <si>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</si>
  <si>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</si>
  <si>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</si>
  <si>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</si>
  <si>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</si>
  <si>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</si>
  <si>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</si>
  <si>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</si>
  <si>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</si>
  <si>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</si>
  <si>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</si>
  <si>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</si>
  <si>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</si>
  <si>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</si>
  <si>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</si>
  <si>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</si>
  <si>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</si>
  <si>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</si>
  <si>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</si>
  <si>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</si>
  <si>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</si>
  <si>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</si>
  <si>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</si>
  <si>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</si>
  <si>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</si>
  <si>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</si>
  <si>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</si>
  <si>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</si>
  <si>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</si>
  <si>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</si>
  <si>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</si>
  <si>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</si>
  <si>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</si>
  <si>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</si>
  <si>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</si>
  <si>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</si>
  <si>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</si>
  <si>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</si>
  <si>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</si>
  <si>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</si>
  <si>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</si>
  <si>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</si>
  <si>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</si>
  <si>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</si>
  <si>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</si>
  <si>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</si>
  <si>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</si>
  <si>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</si>
  <si>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</si>
  <si>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</si>
  <si>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</si>
  <si>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</si>
  <si>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</si>
  <si>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</si>
  <si>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</si>
  <si>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</si>
  <si>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</si>
  <si>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</si>
  <si>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</si>
  <si>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</si>
  <si>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</si>
  <si>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</si>
  <si>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</si>
  <si>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</si>
  <si>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</si>
  <si>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</si>
  <si>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</si>
  <si>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</si>
  <si>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</si>
  <si>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</si>
  <si>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</si>
  <si>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</si>
  <si>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</si>
  <si>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</si>
  <si>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</si>
  <si>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</si>
  <si>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</si>
  <si>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</si>
  <si>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</si>
  <si>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</si>
  <si>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</si>
  <si>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</si>
  <si>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</si>
  <si>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</si>
  <si>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</si>
  <si>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</si>
  <si>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</si>
  <si>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</si>
  <si>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</si>
  <si>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</si>
  <si>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</si>
  <si>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</si>
  <si>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</si>
  <si>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</si>
  <si>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</si>
  <si>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</si>
  <si>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</si>
  <si>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</si>
  <si>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</si>
  <si>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</si>
  <si>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</si>
  <si>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</si>
  <si>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</si>
  <si>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</si>
  <si>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</si>
  <si>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</si>
  <si>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</si>
  <si>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</si>
  <si>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</si>
  <si>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</si>
  <si>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</si>
  <si>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</si>
  <si>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</si>
  <si>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</si>
  <si>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</si>
  <si>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</si>
  <si>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</si>
  <si>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</si>
  <si>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</si>
  <si>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</si>
  <si>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</si>
  <si>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</si>
  <si>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</si>
  <si>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</si>
  <si>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</si>
  <si>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</si>
  <si>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</si>
  <si>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</si>
  <si>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</si>
  <si>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</si>
  <si>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</si>
  <si>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</si>
  <si>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</si>
  <si>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</si>
  <si>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</si>
  <si>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</si>
  <si>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</si>
  <si>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</si>
  <si>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</si>
  <si>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</si>
  <si>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</si>
  <si>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</si>
  <si>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</si>
  <si>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</si>
  <si>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</si>
  <si>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</si>
  <si>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</si>
  <si>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</si>
  <si>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</si>
  <si>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</si>
  <si>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</si>
  <si>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</si>
  <si>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</si>
  <si>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</si>
  <si>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</si>
  <si>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</si>
  <si>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</si>
  <si>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</si>
  <si>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</si>
  <si>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</si>
  <si>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</si>
  <si>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</si>
  <si>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</si>
  <si>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</si>
  <si>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</si>
  <si>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</si>
  <si>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</si>
  <si>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</si>
  <si>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</si>
  <si>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</si>
  <si>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</si>
  <si>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</si>
  <si>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</si>
  <si>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</si>
  <si>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</si>
  <si>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</si>
  <si>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</si>
  <si>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</si>
  <si>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</si>
  <si>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</si>
  <si>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</si>
  <si>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</si>
  <si>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</si>
  <si>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</si>
  <si>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</si>
  <si>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</si>
  <si>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</si>
  <si>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</si>
  <si>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</si>
  <si>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</si>
  <si>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</si>
  <si>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</si>
  <si>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</si>
  <si>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</si>
  <si>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</si>
  <si>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</si>
  <si>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</si>
  <si>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</si>
  <si>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</si>
  <si>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</si>
  <si>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</si>
  <si>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</si>
  <si>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</si>
  <si>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</si>
  <si>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</si>
  <si>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</si>
  <si>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</si>
  <si>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</si>
  <si>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</si>
  <si>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</si>
  <si>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</si>
  <si>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</si>
  <si>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</si>
  <si>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</si>
  <si>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</si>
  <si>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</si>
  <si>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</si>
  <si>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</si>
  <si>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</si>
  <si>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</si>
  <si>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</si>
  <si>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</si>
  <si>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</si>
  <si>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</si>
  <si>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</si>
  <si>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</si>
  <si>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</si>
  <si>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</si>
  <si>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</si>
  <si>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</si>
  <si>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</si>
  <si>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</si>
  <si>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</si>
  <si>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</si>
  <si>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</si>
  <si>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</si>
  <si>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</si>
  <si>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</si>
  <si>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</si>
  <si>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</si>
  <si>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</si>
  <si>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</si>
  <si>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</si>
  <si>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</si>
  <si>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</si>
  <si>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</si>
  <si>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</si>
  <si>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</si>
  <si>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</si>
  <si>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</si>
  <si>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</si>
  <si>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</si>
  <si>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</si>
  <si>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</si>
  <si>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</si>
  <si>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</si>
  <si>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</si>
  <si>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</si>
  <si>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</si>
  <si>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</si>
  <si>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</si>
  <si>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</si>
  <si>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</si>
  <si>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</si>
  <si>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</si>
  <si>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</si>
  <si>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</si>
  <si>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</si>
  <si>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</si>
  <si>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</si>
  <si>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</si>
  <si>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</si>
  <si>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</si>
  <si>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</si>
  <si>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</si>
  <si>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</si>
  <si>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</si>
  <si>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</si>
  <si>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</si>
  <si>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</si>
  <si>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</si>
  <si>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</si>
  <si>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</si>
  <si>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</si>
  <si>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</si>
  <si>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</si>
  <si>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</si>
  <si>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</si>
  <si>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</si>
  <si>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</si>
  <si>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</si>
  <si>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</si>
  <si>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</si>
  <si>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</si>
  <si>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</si>
  <si>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</si>
  <si>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</si>
  <si>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</si>
  <si>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</si>
  <si>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</si>
  <si>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</si>
  <si>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</si>
  <si>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</si>
  <si>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</si>
  <si>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</si>
  <si>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</si>
  <si>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</si>
  <si>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</si>
  <si>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</si>
  <si>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</si>
  <si>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</si>
  <si>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</si>
  <si>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</si>
  <si>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</si>
  <si>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</si>
  <si>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</si>
  <si>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</si>
  <si>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</si>
  <si>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</si>
  <si>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</si>
  <si>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</si>
  <si>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</si>
  <si>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</si>
  <si>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</si>
  <si>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</si>
  <si>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</si>
  <si>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</si>
  <si>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</si>
  <si>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</si>
  <si>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</si>
  <si>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</si>
  <si>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</si>
  <si>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</si>
  <si>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</si>
  <si>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</si>
  <si>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</si>
  <si>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</si>
  <si>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</si>
  <si>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</si>
  <si>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</si>
  <si>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</si>
  <si>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</si>
  <si>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</si>
  <si>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</si>
  <si>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</si>
  <si>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</si>
  <si>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</si>
  <si>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</si>
  <si>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</si>
  <si>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</si>
  <si>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</si>
  <si>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</si>
  <si>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</si>
  <si>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</si>
  <si>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</si>
  <si>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</si>
  <si>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</si>
  <si>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</si>
  <si>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</si>
  <si>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</si>
  <si>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</si>
  <si>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</si>
  <si>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</si>
  <si>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</si>
  <si>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</si>
  <si>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</si>
  <si>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</si>
  <si>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</si>
  <si>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</si>
  <si>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</si>
  <si>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</si>
  <si>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</si>
  <si>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</si>
  <si>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</si>
  <si>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</si>
  <si>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</si>
  <si>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</si>
  <si>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</si>
  <si>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</si>
  <si>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</si>
  <si>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</si>
  <si>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</si>
  <si>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</si>
  <si>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</si>
  <si>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</si>
  <si>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</si>
  <si>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</si>
  <si>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</si>
  <si>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</si>
  <si>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</si>
  <si>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</si>
  <si>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</si>
  <si>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</si>
  <si>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</si>
  <si>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</si>
  <si>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</si>
  <si>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</si>
  <si>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</si>
  <si>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</si>
  <si>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</si>
  <si>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</si>
  <si>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</si>
  <si>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</si>
  <si>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</si>
  <si>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</si>
  <si>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</si>
  <si>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</si>
  <si>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</si>
  <si>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</si>
  <si>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</si>
  <si>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</si>
  <si>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</si>
  <si>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</si>
  <si>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</si>
  <si>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</si>
  <si>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</si>
  <si>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</si>
  <si>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</si>
  <si>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</si>
  <si>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</si>
  <si>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</si>
  <si>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</si>
  <si>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</si>
  <si>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</si>
  <si>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</si>
  <si>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</si>
  <si>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</si>
  <si>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</si>
  <si>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</si>
  <si>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</si>
  <si>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</si>
  <si>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</si>
  <si>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</si>
  <si>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</si>
  <si>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</si>
  <si>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</si>
  <si>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</si>
  <si>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</si>
  <si>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</si>
  <si>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</si>
  <si>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</si>
  <si>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</si>
  <si>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</si>
  <si>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</si>
  <si>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</si>
  <si>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</si>
  <si>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</si>
  <si>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</si>
  <si>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</si>
  <si>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</si>
  <si>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</si>
  <si>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</si>
  <si>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</si>
  <si>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</si>
  <si>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</si>
  <si>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</si>
  <si>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</si>
  <si>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</si>
  <si>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</si>
  <si>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</si>
  <si>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</si>
  <si>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</si>
  <si>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</si>
  <si>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</si>
  <si>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</si>
  <si>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</si>
  <si>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</si>
  <si>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</si>
  <si>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</si>
  <si>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</si>
  <si>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</si>
  <si>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</si>
  <si>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</si>
  <si>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</si>
  <si>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</si>
  <si>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</si>
  <si>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</si>
  <si>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</si>
  <si>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</si>
  <si>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</si>
  <si>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</si>
  <si>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</si>
  <si>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</si>
  <si>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</si>
  <si>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</si>
  <si>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</si>
  <si>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</si>
  <si>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</si>
  <si>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</si>
  <si>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</si>
  <si>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</si>
  <si>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</si>
  <si>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</si>
  <si>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</si>
  <si>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</si>
  <si>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</si>
  <si>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</si>
  <si>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</si>
  <si>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</si>
  <si>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</si>
  <si>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</si>
  <si>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</si>
  <si>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</si>
  <si>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</si>
  <si>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</si>
  <si>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</si>
  <si>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</si>
  <si>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</si>
  <si>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</si>
  <si>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</si>
  <si>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</si>
  <si>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</si>
  <si>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</si>
  <si>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</si>
  <si>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</si>
  <si>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</si>
  <si>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</si>
  <si>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</si>
  <si>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</si>
  <si>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</si>
  <si>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</si>
  <si>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</si>
  <si>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</si>
  <si>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</si>
  <si>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</si>
  <si>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</si>
  <si>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</si>
  <si>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</si>
  <si>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</si>
  <si>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</si>
  <si>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</si>
  <si>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</si>
  <si>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</si>
  <si>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</si>
  <si>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</si>
  <si>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</si>
  <si>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</si>
  <si>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</si>
  <si>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</si>
  <si>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</si>
  <si>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</si>
  <si>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</si>
  <si>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</si>
  <si>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</si>
  <si>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</si>
  <si>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</si>
  <si>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</si>
  <si>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</si>
  <si>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</si>
  <si>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</si>
  <si>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</si>
  <si>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</si>
  <si>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</si>
  <si>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</si>
  <si>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</si>
  <si>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</si>
  <si>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</si>
  <si>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</si>
  <si>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</si>
  <si>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</si>
  <si>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</si>
  <si>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</si>
  <si>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</si>
  <si>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</si>
  <si>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</si>
  <si>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</si>
  <si>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</si>
  <si>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</si>
  <si>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</si>
  <si>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</si>
  <si>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</si>
  <si>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</si>
  <si>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</si>
  <si>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</si>
  <si>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</si>
  <si>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</si>
  <si>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</si>
  <si>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</si>
  <si>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</si>
  <si>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</si>
  <si>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</si>
  <si>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</si>
  <si>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</si>
  <si>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</si>
  <si>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</si>
  <si>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</si>
  <si>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</si>
  <si>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</si>
  <si>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</si>
  <si>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</si>
  <si>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</si>
  <si>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</si>
  <si>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</si>
  <si>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</si>
  <si>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</si>
  <si>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</si>
  <si>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</si>
  <si>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</si>
  <si>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</si>
  <si>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</si>
  <si>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</si>
  <si>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</si>
  <si>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</si>
  <si>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</si>
  <si>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</si>
  <si>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</si>
  <si>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</si>
  <si>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</si>
  <si>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</si>
  <si>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</si>
  <si>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</si>
  <si>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</si>
  <si>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</si>
  <si>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</si>
  <si>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</si>
  <si>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</si>
  <si>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</si>
  <si>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</si>
  <si>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</si>
  <si>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</si>
  <si>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</si>
  <si>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</si>
  <si>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</si>
  <si>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</si>
  <si>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</si>
  <si>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</si>
  <si>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</si>
  <si>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</si>
  <si>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</si>
  <si>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</si>
  <si>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</si>
  <si>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</si>
  <si>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</si>
  <si>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</si>
  <si>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</si>
  <si>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</si>
  <si>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</si>
  <si>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</si>
  <si>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</si>
  <si>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</si>
  <si>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</si>
  <si>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</si>
  <si>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</si>
  <si>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</si>
  <si>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</si>
  <si>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</si>
  <si>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</si>
  <si>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</si>
  <si>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</si>
  <si>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</si>
  <si>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</si>
  <si>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</si>
  <si>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</si>
  <si>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</si>
  <si>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</si>
  <si>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</si>
  <si>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</si>
  <si>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</si>
  <si>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</si>
  <si>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</si>
  <si>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</si>
  <si>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</si>
  <si>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</si>
  <si>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</si>
  <si>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</si>
  <si>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</si>
  <si>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</si>
  <si>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</si>
  <si>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</si>
  <si>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</si>
  <si>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</si>
  <si>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</si>
  <si>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</si>
  <si>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</si>
  <si>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</si>
  <si>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</si>
  <si>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</si>
  <si>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</si>
  <si>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</si>
  <si>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</si>
  <si>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</si>
  <si>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</si>
  <si>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</si>
  <si>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</si>
  <si>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</si>
  <si>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</si>
  <si>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</si>
  <si>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</si>
  <si>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</si>
  <si>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</si>
  <si>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</si>
  <si>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</si>
  <si>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</si>
  <si>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</si>
  <si>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</si>
  <si>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</si>
  <si>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</si>
  <si>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</si>
  <si>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</si>
  <si>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</si>
  <si>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</si>
  <si>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</si>
  <si>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</si>
  <si>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</si>
  <si>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</si>
  <si>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</si>
  <si>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</si>
  <si>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</si>
  <si>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</si>
  <si>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</si>
  <si>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</si>
  <si>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</si>
  <si>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</si>
  <si>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</si>
  <si>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</si>
  <si>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</si>
  <si>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</si>
  <si>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</si>
  <si>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</si>
  <si>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</si>
  <si>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</si>
  <si>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</si>
  <si>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</si>
  <si>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</si>
  <si>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</si>
  <si>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</si>
  <si>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</si>
  <si>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</si>
  <si>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</si>
  <si>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</si>
  <si>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</si>
  <si>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</si>
  <si>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</si>
  <si>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</si>
  <si>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</si>
  <si>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</si>
  <si>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</si>
  <si>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</si>
  <si>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</si>
  <si>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</si>
  <si>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</si>
  <si>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</si>
  <si>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</si>
  <si>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</si>
  <si>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</si>
  <si>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</si>
  <si>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</si>
  <si>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</si>
  <si>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</si>
  <si>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</si>
  <si>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</si>
  <si>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</si>
  <si>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</si>
  <si>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</si>
  <si>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</si>
  <si>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</si>
  <si>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</si>
  <si>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</si>
  <si>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</si>
  <si>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</si>
  <si>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</si>
  <si>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</si>
  <si>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</si>
  <si>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</si>
  <si>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</si>
  <si>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</si>
  <si>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</si>
  <si>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</si>
  <si>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</si>
  <si>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</si>
  <si>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</si>
  <si>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</si>
  <si>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</si>
  <si>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</si>
  <si>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</si>
  <si>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</si>
  <si>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</si>
  <si>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</si>
  <si>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</si>
  <si>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</si>
  <si>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</si>
  <si>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</si>
  <si>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</si>
  <si>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</si>
  <si>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</si>
  <si>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</si>
  <si>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</si>
  <si>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</si>
  <si>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</si>
  <si>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</si>
  <si>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</si>
  <si>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</si>
  <si>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</si>
  <si>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</si>
  <si>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</si>
  <si>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</si>
  <si>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</si>
  <si>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</si>
  <si>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</si>
  <si>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</si>
  <si>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</si>
  <si>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</si>
  <si>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</si>
  <si>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</si>
  <si>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</si>
  <si>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</si>
  <si>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</si>
  <si>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</si>
  <si>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</si>
  <si>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</si>
  <si>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</si>
  <si>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</si>
  <si>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</si>
  <si>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</si>
  <si>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</si>
  <si>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</si>
  <si>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</si>
  <si>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</si>
  <si>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</si>
  <si>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</si>
  <si>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</si>
  <si>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</si>
  <si>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</si>
  <si>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</si>
  <si>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</si>
  <si>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</si>
  <si>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</si>
  <si>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</si>
  <si>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</si>
  <si>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</si>
  <si>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</si>
  <si>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</si>
  <si>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</si>
  <si>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</si>
  <si>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</si>
  <si>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</si>
  <si>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</si>
  <si>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</si>
  <si>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</si>
  <si>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</si>
  <si>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</si>
  <si>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</si>
  <si>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</si>
  <si>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</si>
  <si>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</si>
  <si>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</si>
  <si>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</si>
  <si>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</si>
  <si>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</si>
  <si>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</si>
  <si>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</si>
  <si>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</si>
  <si>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</si>
  <si>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</si>
  <si>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</si>
  <si>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</si>
  <si>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</si>
  <si>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</si>
  <si>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</si>
  <si>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</si>
  <si>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</si>
  <si>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</si>
  <si>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</si>
  <si>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</si>
  <si>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</si>
  <si>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</si>
  <si>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</si>
  <si>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</si>
  <si>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</si>
  <si>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</si>
  <si>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</si>
  <si>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</si>
  <si>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</si>
  <si>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</si>
  <si>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</si>
  <si>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</si>
  <si>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</si>
  <si>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</si>
  <si>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</si>
  <si>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</si>
  <si>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</si>
  <si>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</si>
  <si>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</si>
  <si>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</si>
  <si>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</si>
  <si>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</si>
  <si>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</si>
  <si>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</si>
  <si>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</si>
  <si>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</si>
  <si>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</si>
  <si>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</si>
  <si>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</si>
  <si>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</si>
  <si>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</si>
  <si>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</si>
  <si>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</si>
  <si>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</si>
  <si>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</si>
  <si>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</si>
  <si>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</si>
  <si>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</si>
  <si>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</si>
  <si>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</si>
  <si>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</si>
  <si>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</si>
  <si>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</si>
  <si>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</si>
  <si>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</si>
  <si>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</si>
  <si>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</si>
  <si>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</si>
  <si>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</si>
  <si>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</si>
  <si>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</si>
  <si>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</si>
  <si>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</si>
  <si>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</si>
  <si>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</si>
  <si>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</si>
  <si>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</si>
  <si>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</si>
  <si>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</si>
  <si>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</si>
  <si>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</si>
  <si>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</si>
  <si>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</si>
  <si>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</si>
  <si>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</si>
  <si>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</si>
  <si>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</si>
  <si>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</si>
  <si>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</si>
  <si>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</si>
  <si>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</si>
  <si>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</si>
  <si>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</si>
  <si>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</si>
  <si>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</si>
  <si>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</si>
  <si>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</si>
  <si>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</si>
  <si>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</si>
  <si>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</si>
  <si>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</si>
  <si>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</si>
  <si>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</si>
  <si>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</si>
  <si>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</si>
  <si>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</si>
  <si>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</si>
  <si>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</si>
  <si>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</si>
  <si>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</si>
  <si>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</si>
  <si>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</si>
  <si>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</si>
  <si>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</si>
  <si>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</si>
  <si>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</si>
  <si>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</si>
  <si>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</si>
  <si>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</si>
  <si>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</si>
  <si>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</si>
  <si>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</si>
  <si>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</si>
  <si>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</si>
  <si>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</si>
  <si>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</si>
  <si>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</si>
  <si>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</si>
  <si>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</si>
  <si>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</si>
  <si>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</si>
  <si>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</si>
  <si>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</si>
  <si>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</si>
  <si>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</si>
  <si>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</si>
  <si>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</si>
  <si>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</si>
  <si>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</si>
  <si>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</si>
  <si>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</si>
  <si>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</si>
  <si>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</si>
  <si>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</si>
  <si>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</si>
  <si>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</si>
  <si>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</si>
  <si>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</si>
  <si>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</si>
  <si>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</si>
  <si>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</si>
  <si>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</si>
  <si>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</si>
  <si>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</si>
  <si>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</si>
  <si>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</si>
  <si>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</si>
  <si>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</si>
  <si>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</si>
  <si>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</si>
  <si>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</si>
  <si>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</si>
  <si>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</si>
  <si>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</si>
  <si>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</si>
  <si>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</si>
  <si>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</si>
  <si>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</si>
  <si>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</si>
  <si>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</si>
  <si>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</si>
  <si>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</si>
  <si>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</si>
  <si>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</si>
  <si>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</si>
  <si>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</si>
  <si>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</si>
  <si>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</si>
  <si>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</si>
  <si>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</si>
  <si>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</si>
  <si>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</si>
  <si>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</si>
  <si>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</si>
  <si>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</si>
  <si>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</si>
  <si>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</si>
  <si>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</si>
  <si>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</si>
  <si>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</si>
  <si>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</si>
  <si>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</si>
  <si>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</si>
  <si>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</si>
  <si>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</si>
  <si>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</si>
  <si>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</si>
  <si>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</si>
  <si>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</si>
  <si>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</si>
  <si>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</si>
  <si>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</si>
  <si>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</si>
  <si>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</si>
  <si>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</si>
  <si>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</si>
  <si>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</si>
  <si>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</si>
  <si>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</si>
  <si>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</si>
  <si>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</si>
  <si>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</si>
  <si>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</si>
  <si>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</si>
  <si>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</si>
  <si>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</si>
  <si>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</si>
  <si>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</si>
  <si>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</si>
  <si>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</si>
  <si>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</si>
  <si>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</si>
  <si>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</si>
  <si>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</si>
  <si>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</si>
  <si>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</si>
  <si>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</si>
  <si>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</si>
  <si>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</si>
  <si>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</si>
  <si>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</si>
  <si>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</si>
  <si>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</si>
  <si>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</si>
  <si>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</si>
  <si>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</si>
  <si>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</si>
  <si>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</si>
  <si>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</si>
  <si>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</si>
  <si>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</si>
  <si>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</si>
  <si>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</si>
  <si>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</si>
  <si>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</si>
  <si>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</si>
  <si>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</si>
  <si>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</si>
  <si>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</si>
  <si>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</si>
  <si>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</si>
  <si>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</si>
  <si>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</si>
  <si>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</si>
  <si>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</si>
  <si>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</si>
  <si>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</si>
  <si>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</si>
  <si>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</si>
  <si>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</si>
  <si>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</si>
  <si>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</si>
  <si>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</si>
  <si>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</si>
  <si>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</si>
  <si>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</si>
  <si>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</si>
  <si>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</si>
  <si>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</si>
  <si>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</si>
  <si>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</si>
  <si>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</si>
  <si>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</si>
  <si>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</si>
  <si>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</si>
  <si>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</si>
  <si>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</si>
  <si>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</si>
  <si>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</si>
  <si>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</si>
  <si>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</si>
  <si>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</si>
  <si>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</si>
  <si>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</si>
  <si>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</si>
  <si>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</si>
  <si>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</si>
  <si>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</si>
  <si>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</si>
  <si>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</si>
  <si>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</si>
  <si>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</si>
  <si>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</si>
  <si>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</si>
  <si>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</si>
  <si>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</si>
  <si>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</si>
  <si>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</si>
  <si>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</si>
  <si>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</si>
  <si>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</si>
  <si>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</si>
  <si>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</si>
  <si>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</si>
  <si>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</si>
  <si>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</si>
  <si>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</si>
  <si>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</si>
  <si>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</si>
  <si>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</si>
  <si>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</si>
  <si>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</si>
  <si>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</si>
  <si>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</si>
  <si>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</si>
  <si>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</si>
  <si>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</si>
  <si>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</si>
  <si>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</si>
  <si>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</si>
  <si>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</si>
  <si>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</si>
  <si>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</si>
  <si>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</si>
  <si>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</si>
  <si>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</si>
  <si>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</si>
  <si>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</si>
  <si>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</si>
  <si>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</si>
  <si>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</si>
  <si>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</si>
  <si>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</si>
  <si>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</si>
  <si>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</si>
  <si>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</si>
  <si>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</si>
  <si>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</si>
  <si>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</si>
  <si>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</si>
  <si>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</si>
  <si>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</si>
  <si>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</si>
  <si>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</si>
  <si>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</si>
  <si>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</si>
  <si>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</si>
  <si>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</si>
  <si>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</si>
  <si>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</si>
  <si>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</si>
  <si>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</si>
  <si>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</si>
  <si>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</si>
  <si>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</si>
  <si>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</si>
  <si>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</si>
  <si>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</si>
  <si>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</si>
  <si>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</si>
  <si>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</si>
  <si>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</si>
  <si>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</si>
  <si>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</si>
  <si>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</si>
  <si>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</si>
  <si>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</si>
  <si>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</si>
  <si>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</si>
  <si>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</si>
  <si>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</si>
  <si>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</si>
  <si>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</si>
  <si>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</si>
  <si>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</si>
  <si>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</si>
  <si>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</si>
  <si>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</si>
  <si>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</si>
  <si>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</si>
  <si>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</si>
  <si>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</si>
  <si>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</si>
  <si>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</si>
  <si>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</si>
  <si>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</si>
  <si>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</si>
  <si>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</si>
  <si>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</si>
  <si>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</si>
  <si>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</si>
  <si>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</si>
  <si>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</si>
  <si>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</si>
  <si>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</si>
  <si>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</si>
  <si>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</si>
  <si>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</si>
  <si>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</si>
  <si>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</si>
  <si>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</si>
  <si>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</si>
  <si>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</si>
  <si>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</si>
  <si>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</si>
  <si>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</si>
  <si>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</si>
  <si>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</si>
  <si>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</si>
  <si>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</si>
  <si>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</si>
  <si>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</si>
  <si>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</si>
  <si>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</si>
  <si>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</si>
  <si>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</si>
  <si>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</si>
  <si>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</si>
  <si>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</si>
  <si>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</si>
  <si>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</si>
  <si>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</si>
  <si>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</si>
  <si>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</si>
  <si>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</si>
  <si>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</si>
  <si>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</si>
  <si>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</si>
  <si>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</si>
  <si>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</si>
  <si>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</si>
  <si>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</si>
  <si>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</si>
  <si>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</si>
  <si>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</si>
  <si>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</si>
  <si>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</si>
  <si>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</si>
  <si>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</si>
  <si>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</si>
  <si>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</si>
  <si>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</si>
  <si>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</si>
  <si>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</si>
  <si>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</si>
  <si>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</si>
  <si>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</si>
  <si>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</si>
  <si>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</si>
  <si>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</si>
  <si>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</si>
  <si>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</si>
  <si>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</si>
  <si>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</si>
  <si>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</si>
  <si>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</si>
  <si>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</si>
  <si>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</si>
  <si>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</si>
  <si>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</si>
  <si>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</si>
  <si>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</si>
  <si>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</si>
  <si>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</si>
  <si>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</si>
  <si>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</si>
  <si>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</si>
  <si>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</si>
  <si>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</si>
  <si>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</si>
  <si>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</si>
  <si>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</si>
  <si>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</si>
  <si>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</si>
  <si>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</si>
  <si>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</si>
  <si>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</si>
  <si>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</si>
  <si>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</si>
  <si>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</si>
  <si>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</si>
  <si>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</si>
  <si>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</si>
  <si>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</si>
  <si>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</si>
  <si>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</si>
  <si>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</si>
  <si>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</si>
  <si>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</si>
  <si>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</si>
  <si>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</si>
  <si>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</si>
  <si>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</si>
  <si>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</si>
  <si>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</si>
  <si>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</si>
  <si>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</si>
  <si>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</si>
  <si>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</si>
  <si>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</si>
  <si>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</si>
  <si>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</si>
  <si>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</si>
  <si>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</si>
  <si>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</si>
  <si>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</si>
  <si>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</si>
  <si>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</si>
  <si>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</si>
  <si>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</si>
  <si>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</si>
  <si>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</si>
  <si>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</si>
  <si>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</si>
  <si>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</si>
  <si>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</si>
  <si>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</si>
  <si>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</si>
  <si>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</si>
  <si>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</si>
  <si>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</si>
  <si>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</si>
  <si>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</si>
  <si>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</si>
  <si>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</si>
  <si>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</si>
  <si>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</si>
  <si>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</si>
  <si>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</si>
  <si>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</si>
  <si>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</si>
  <si>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</si>
  <si>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</si>
  <si>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</si>
  <si>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</si>
  <si>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</si>
  <si>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</si>
  <si>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</si>
  <si>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</si>
  <si>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</si>
  <si>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</si>
  <si>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</si>
  <si>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</si>
  <si>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</si>
  <si>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</si>
  <si>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</si>
  <si>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</si>
  <si>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</si>
  <si>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</si>
  <si>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</si>
  <si>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</si>
  <si>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</si>
  <si>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</si>
  <si>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</si>
  <si>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</si>
  <si>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</si>
  <si>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</si>
  <si>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</si>
  <si>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</si>
  <si>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</si>
  <si>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</si>
  <si>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</si>
  <si>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</si>
  <si>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</si>
  <si>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</si>
  <si>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</si>
  <si>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</si>
  <si>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</si>
  <si>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</si>
  <si>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</si>
  <si>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</si>
  <si>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</si>
  <si>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</si>
  <si>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</si>
  <si>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</si>
  <si>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</si>
  <si>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</si>
  <si>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</si>
  <si>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</si>
  <si>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</si>
  <si>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</si>
  <si>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</si>
  <si>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</si>
  <si>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</si>
  <si>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</si>
  <si>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</si>
  <si>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</si>
  <si>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</si>
  <si>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</si>
  <si>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</si>
  <si>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</si>
  <si>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</si>
  <si>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</si>
  <si>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</si>
  <si>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</si>
  <si>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</si>
  <si>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</si>
  <si>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</si>
  <si>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</si>
  <si>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</si>
  <si>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</si>
  <si>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</si>
  <si>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</si>
  <si>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</si>
  <si>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</si>
  <si>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</si>
  <si>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</si>
  <si>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</si>
  <si>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</si>
  <si>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</si>
  <si>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</si>
  <si>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</si>
  <si>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</si>
  <si>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</si>
  <si>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</si>
  <si>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</si>
  <si>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</si>
  <si>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</si>
  <si>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</si>
  <si>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</si>
  <si>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</si>
  <si>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</si>
  <si>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</si>
  <si>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</si>
  <si>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</si>
  <si>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</si>
  <si>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</si>
  <si>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</si>
  <si>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</si>
  <si>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</si>
  <si>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</si>
  <si>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</si>
  <si>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</si>
  <si>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</si>
  <si>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</si>
  <si>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</si>
  <si>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</si>
  <si>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</si>
  <si>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</si>
  <si>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</si>
  <si>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</si>
  <si>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</si>
  <si>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</si>
  <si>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</si>
  <si>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</si>
  <si>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</si>
  <si>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</si>
  <si>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</si>
  <si>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</si>
  <si>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</si>
  <si>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</si>
  <si>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</si>
  <si>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</si>
  <si>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</si>
  <si>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</si>
  <si>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</si>
  <si>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</si>
  <si>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</si>
  <si>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</si>
  <si>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</si>
  <si>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</si>
  <si>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</si>
  <si>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</si>
  <si>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</si>
  <si>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</si>
  <si>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</si>
  <si>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</si>
  <si>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</si>
  <si>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</si>
  <si>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</si>
  <si>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</si>
  <si>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</si>
  <si>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</si>
  <si>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</si>
  <si>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</si>
  <si>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</si>
  <si>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</si>
  <si>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</si>
  <si>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</si>
  <si>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</si>
  <si>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</si>
  <si>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</si>
  <si>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</si>
  <si>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</si>
  <si>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</si>
  <si>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</si>
  <si>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</si>
  <si>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</si>
  <si>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</si>
  <si>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</si>
  <si>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</si>
  <si>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</si>
  <si>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</si>
  <si>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</si>
  <si>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</si>
  <si>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</si>
  <si>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</si>
  <si>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</si>
  <si>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</si>
  <si>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</si>
  <si>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</si>
  <si>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</si>
  <si>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</si>
  <si>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</si>
  <si>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</si>
  <si>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</si>
  <si>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</si>
  <si>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</si>
  <si>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</si>
  <si>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</si>
  <si>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</si>
  <si>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</si>
  <si>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</si>
  <si>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</si>
  <si>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</si>
  <si>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</si>
  <si>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</si>
  <si>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</si>
  <si>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</si>
  <si>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</si>
  <si>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</si>
  <si>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</si>
  <si>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</si>
  <si>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</si>
  <si>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</si>
  <si>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</si>
  <si>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</si>
  <si>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</si>
  <si>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</si>
  <si>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</si>
  <si>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</si>
  <si>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</si>
  <si>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</si>
  <si>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</si>
  <si>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</si>
  <si>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</si>
  <si>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</si>
  <si>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</si>
  <si>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</si>
  <si>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</si>
  <si>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</si>
  <si>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</si>
  <si>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</si>
  <si>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</si>
  <si>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</si>
  <si>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</si>
  <si>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</si>
  <si>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</si>
  <si>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</si>
  <si>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</si>
  <si>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</si>
  <si>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</si>
  <si>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</si>
  <si>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</si>
  <si>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</si>
  <si>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</si>
  <si>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</si>
  <si>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</si>
  <si>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</si>
  <si>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</si>
  <si>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</si>
  <si>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</si>
  <si>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</si>
  <si>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</si>
  <si>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</si>
  <si>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</si>
  <si>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</si>
  <si>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</si>
  <si>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</si>
  <si>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</si>
  <si>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</si>
  <si>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</si>
  <si>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</si>
  <si>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</si>
  <si>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</si>
  <si>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</si>
  <si>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</si>
  <si>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</si>
  <si>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</si>
  <si>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</si>
  <si>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</si>
  <si>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</si>
  <si>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</si>
  <si>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</si>
  <si>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</si>
  <si>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</si>
  <si>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</si>
  <si>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</si>
  <si>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</si>
  <si>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</si>
  <si>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</si>
  <si>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</si>
  <si>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</si>
  <si>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</si>
  <si>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</si>
  <si>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</si>
  <si>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</si>
  <si>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</si>
  <si>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</si>
  <si>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</si>
  <si>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</si>
  <si>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</si>
  <si>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</si>
  <si>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</si>
  <si>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</si>
  <si>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</si>
  <si>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</si>
  <si>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</si>
  <si>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</si>
  <si>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</si>
  <si>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</si>
  <si>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</si>
  <si>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</si>
  <si>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</si>
  <si>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</si>
  <si>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</si>
  <si>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</si>
  <si>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</si>
  <si>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</si>
  <si>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</si>
  <si>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</si>
  <si>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</si>
  <si>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</si>
  <si>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</si>
  <si>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</si>
  <si>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</si>
  <si>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</si>
  <si>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</si>
  <si>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</si>
  <si>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</si>
  <si>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</si>
  <si>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</si>
  <si>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</si>
  <si>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</si>
  <si>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</si>
  <si>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</si>
  <si>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</si>
  <si>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</si>
  <si>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</si>
  <si>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</si>
  <si>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</si>
  <si>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</si>
  <si>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</si>
  <si>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</si>
  <si>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</si>
  <si>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</si>
  <si>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</si>
  <si>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</si>
  <si>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</si>
  <si>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</si>
  <si>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</si>
  <si>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</si>
  <si>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</si>
  <si>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</si>
  <si>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</si>
  <si>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</si>
  <si>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</si>
  <si>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</si>
  <si>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</si>
  <si>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</si>
  <si>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</si>
  <si>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</si>
  <si>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</si>
  <si>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</si>
  <si>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</si>
  <si>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</si>
  <si>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</si>
  <si>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</si>
  <si>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</si>
  <si>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</si>
  <si>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</si>
  <si>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</si>
  <si>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</si>
  <si>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</si>
  <si>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</si>
  <si>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</si>
  <si>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</si>
  <si>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</si>
  <si>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</si>
  <si>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</si>
  <si>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</si>
  <si>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</si>
  <si>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</si>
  <si>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</si>
  <si>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</si>
  <si>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</si>
  <si>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</si>
  <si>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</si>
  <si>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</si>
  <si>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</si>
  <si>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</si>
  <si>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</si>
  <si>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</si>
  <si>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</si>
  <si>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</si>
  <si>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</si>
  <si>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</si>
  <si>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</si>
  <si>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</si>
  <si>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</si>
  <si>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</si>
  <si>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</si>
  <si>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</si>
  <si>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</si>
  <si>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</si>
  <si>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</si>
  <si>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</si>
  <si>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</si>
  <si>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</si>
  <si>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</si>
  <si>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</si>
  <si>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</si>
  <si>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</si>
  <si>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</si>
  <si>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</si>
  <si>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</si>
  <si>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</si>
  <si>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</si>
  <si>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</si>
  <si>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</si>
  <si>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</si>
  <si>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</si>
  <si>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</si>
  <si>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</si>
  <si>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</si>
  <si>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</si>
  <si>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</si>
  <si>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</si>
  <si>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</si>
  <si>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</si>
  <si>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</si>
  <si>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</si>
  <si>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</si>
  <si>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</si>
  <si>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</si>
  <si>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</si>
  <si>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</si>
  <si>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</si>
  <si>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</si>
  <si>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</si>
  <si>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</si>
  <si>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</si>
  <si>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</si>
  <si>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</si>
  <si>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</si>
  <si>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</si>
  <si>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</si>
  <si>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</si>
  <si>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</si>
  <si>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</si>
  <si>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</si>
  <si>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</si>
  <si>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</si>
  <si>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</si>
  <si>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</si>
  <si>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</si>
  <si>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</si>
  <si>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</si>
  <si>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</si>
  <si>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</si>
  <si>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</si>
  <si>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</si>
  <si>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</si>
  <si>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</si>
  <si>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</si>
  <si>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</si>
  <si>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</si>
  <si>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</si>
  <si>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</si>
  <si>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</si>
  <si>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</si>
  <si>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</si>
  <si>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</si>
  <si>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</si>
  <si>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</si>
  <si>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</si>
  <si>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</si>
  <si>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</si>
  <si>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</si>
  <si>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</si>
  <si>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</si>
  <si>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</si>
  <si>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</si>
  <si>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</si>
  <si>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</si>
  <si>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</si>
  <si>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</si>
  <si>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</si>
  <si>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</si>
  <si>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</si>
  <si>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</si>
  <si>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</si>
  <si>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</si>
  <si>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</si>
  <si>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</si>
  <si>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</si>
  <si>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</si>
  <si>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</si>
  <si>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</si>
  <si>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</si>
  <si>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</si>
  <si>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</si>
  <si>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</si>
  <si>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</si>
  <si>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</si>
  <si>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</si>
  <si>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</si>
  <si>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</si>
  <si>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</si>
  <si>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</si>
  <si>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</si>
  <si>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</si>
  <si>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</si>
  <si>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</si>
  <si>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</si>
  <si>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</si>
  <si>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</si>
  <si>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</si>
  <si>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</si>
  <si>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</si>
  <si>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</si>
  <si>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</si>
  <si>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</si>
  <si>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</si>
  <si>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</si>
  <si>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</si>
  <si>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</si>
  <si>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</si>
  <si>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</si>
  <si>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</si>
  <si>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</si>
  <si>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</si>
  <si>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</si>
  <si>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</si>
  <si>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</si>
  <si>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</si>
  <si>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</si>
  <si>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</si>
  <si>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</si>
  <si>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</si>
  <si>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</si>
  <si>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</si>
  <si>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</si>
  <si>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</si>
  <si>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</si>
  <si>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</si>
  <si>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</si>
  <si>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</si>
  <si>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</si>
  <si>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</si>
  <si>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</si>
  <si>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</si>
  <si>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</si>
  <si>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</si>
  <si>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</si>
  <si>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</si>
  <si>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</si>
  <si>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</si>
  <si>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</si>
  <si>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</si>
  <si>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</si>
  <si>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</si>
  <si>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</si>
  <si>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</si>
  <si>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</si>
  <si>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</si>
  <si>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</si>
  <si>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</si>
  <si>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</si>
  <si>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</si>
  <si>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</si>
  <si>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</si>
  <si>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</si>
  <si>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</si>
  <si>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</si>
  <si>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</si>
  <si>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</si>
  <si>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</si>
  <si>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</si>
  <si>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</si>
  <si>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</si>
  <si>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</si>
  <si>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</si>
  <si>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</si>
  <si>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</si>
  <si>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</si>
  <si>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</si>
  <si>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</si>
  <si>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</si>
  <si>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</si>
  <si>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</si>
  <si>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</si>
  <si>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</si>
  <si>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</si>
  <si>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</si>
  <si>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</si>
  <si>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</si>
  <si>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</si>
  <si>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</si>
  <si>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</si>
  <si>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</si>
  <si>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</si>
  <si>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</si>
  <si>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</si>
  <si>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</si>
  <si>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</si>
  <si>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</si>
  <si>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</si>
  <si>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</si>
  <si>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</si>
  <si>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</si>
  <si>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</si>
  <si>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</si>
  <si>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</si>
  <si>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</si>
  <si>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</si>
  <si>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</si>
  <si>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</si>
  <si>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</si>
  <si>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</si>
  <si>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</si>
  <si>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</si>
  <si>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</si>
  <si>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</si>
  <si>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</si>
  <si>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</si>
  <si>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</si>
  <si>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</si>
  <si>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</si>
  <si>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</si>
  <si>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</si>
  <si>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</si>
  <si>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</si>
  <si>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</si>
  <si>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</si>
  <si>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</si>
  <si>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</si>
  <si>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</si>
  <si>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</si>
  <si>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</si>
  <si>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</si>
  <si>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</si>
  <si>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</si>
  <si>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</si>
  <si>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</si>
  <si>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</si>
  <si>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</si>
  <si>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</si>
  <si>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</si>
  <si>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</si>
  <si>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</si>
  <si>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</si>
  <si>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</si>
  <si>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</si>
  <si>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</si>
  <si>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</si>
  <si>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</si>
  <si>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</si>
  <si>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</si>
  <si>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</si>
  <si>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</si>
  <si>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</si>
  <si>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</si>
  <si>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</si>
  <si>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</si>
  <si>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</si>
  <si>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</si>
  <si>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</si>
  <si>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</si>
  <si>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</si>
  <si>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</si>
  <si>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</si>
  <si>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</si>
  <si>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</si>
  <si>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</si>
  <si>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</si>
  <si>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</si>
  <si>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</si>
  <si>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</si>
  <si>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</si>
  <si>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</si>
  <si>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</si>
  <si>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</si>
  <si>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</si>
  <si>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</si>
  <si>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</si>
  <si>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</si>
  <si>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</si>
  <si>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</si>
  <si>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</si>
  <si>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</si>
  <si>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</si>
  <si>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</si>
  <si>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</si>
  <si>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</si>
  <si>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</si>
  <si>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</si>
  <si>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</si>
  <si>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</si>
  <si>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</si>
  <si>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</si>
  <si>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</si>
  <si>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</si>
  <si>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</si>
  <si>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</si>
  <si>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</si>
  <si>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</si>
  <si>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</si>
  <si>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</si>
  <si>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</si>
  <si>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</si>
  <si>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</si>
  <si>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</si>
  <si>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</si>
  <si>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</si>
  <si>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</si>
  <si>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</si>
  <si>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</si>
  <si>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</si>
  <si>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</si>
  <si>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</si>
  <si>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</si>
  <si>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</si>
  <si>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</si>
  <si>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</si>
  <si>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</si>
  <si>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</si>
  <si>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</si>
  <si>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</si>
  <si>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</si>
  <si>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</si>
  <si>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</si>
  <si>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</si>
  <si>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</si>
  <si>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</si>
  <si>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</si>
  <si>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</si>
  <si>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</si>
  <si>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</si>
  <si>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</si>
  <si>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</si>
  <si>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</si>
  <si>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</si>
  <si>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</si>
  <si>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</si>
  <si>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</si>
  <si>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</si>
  <si>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</si>
  <si>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</si>
  <si>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</si>
  <si>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</si>
  <si>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</si>
  <si>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</si>
  <si>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</si>
  <si>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</si>
  <si>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</si>
  <si>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</si>
  <si>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</si>
  <si>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</si>
  <si>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</si>
  <si>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</si>
  <si>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</si>
  <si>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</si>
  <si>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</si>
  <si>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</si>
  <si>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</si>
  <si>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</si>
  <si>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</si>
  <si>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</si>
  <si>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</si>
  <si>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</si>
  <si>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</si>
  <si>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</si>
  <si>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</si>
  <si>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</si>
  <si>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</si>
  <si>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</si>
  <si>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</si>
  <si>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</si>
  <si>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</si>
  <si>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</si>
  <si>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</si>
  <si>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</si>
  <si>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</si>
  <si>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</si>
  <si>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</si>
  <si>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</si>
  <si>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</si>
  <si>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</si>
  <si>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</si>
  <si>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</si>
  <si>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</si>
  <si>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</si>
  <si>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</si>
  <si>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</si>
  <si>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</si>
  <si>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</si>
  <si>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</si>
  <si>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</si>
  <si>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</si>
  <si>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</si>
  <si>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</si>
  <si>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</si>
  <si>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</si>
  <si>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</si>
  <si>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</si>
  <si>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</si>
  <si>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</si>
  <si>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</si>
  <si>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</si>
  <si>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</si>
  <si>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</si>
  <si>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</si>
  <si>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</si>
  <si>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</si>
  <si>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</si>
  <si>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</si>
  <si>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</si>
  <si>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</si>
  <si>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</si>
  <si>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</si>
  <si>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</si>
  <si>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</si>
  <si>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</si>
  <si>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</si>
  <si>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</si>
  <si>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</si>
  <si>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</si>
  <si>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</si>
  <si>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</si>
  <si>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</si>
  <si>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</si>
  <si>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</si>
  <si>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</si>
  <si>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</si>
  <si>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</si>
  <si>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</si>
  <si>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</si>
  <si>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</si>
  <si>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</si>
  <si>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</si>
  <si>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</si>
  <si>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</si>
  <si>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</si>
  <si>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</si>
  <si>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</si>
  <si>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</si>
  <si>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</si>
  <si>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</si>
  <si>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</si>
  <si>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</si>
  <si>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</si>
  <si>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</si>
  <si>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</si>
  <si>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</si>
  <si>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</si>
  <si>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</si>
  <si>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</si>
  <si>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</si>
  <si>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</si>
  <si>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</si>
  <si>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</si>
  <si>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</si>
  <si>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</si>
  <si>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</si>
  <si>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</si>
  <si>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</si>
  <si>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</si>
  <si>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</si>
  <si>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</si>
  <si>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</si>
  <si>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</si>
  <si>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</si>
  <si>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</si>
  <si>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</si>
  <si>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</si>
  <si>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</si>
  <si>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</si>
  <si>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</si>
  <si>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</si>
  <si>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</si>
  <si>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</si>
  <si>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</si>
  <si>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</si>
  <si>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</si>
  <si>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</si>
  <si>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</si>
  <si>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</si>
  <si>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</si>
  <si>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</si>
  <si>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</si>
  <si>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</si>
  <si>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</si>
  <si>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</si>
  <si>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</si>
  <si>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</si>
  <si>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</si>
  <si>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</si>
  <si>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</si>
  <si>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</si>
  <si>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</si>
  <si>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</si>
  <si>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</si>
  <si>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</si>
  <si>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</si>
  <si>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</si>
  <si>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</si>
  <si>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</si>
  <si>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</si>
  <si>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</si>
  <si>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</si>
  <si>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</si>
  <si>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</si>
  <si>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</si>
  <si>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</si>
  <si>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</si>
  <si>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</si>
  <si>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</si>
  <si>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</si>
  <si>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</si>
  <si>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</si>
  <si>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</si>
  <si>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</si>
  <si>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</si>
  <si>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</si>
  <si>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</si>
  <si>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</si>
  <si>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</si>
  <si>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</si>
  <si>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</si>
  <si>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</si>
  <si>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</si>
  <si>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</si>
  <si>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</si>
  <si>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</si>
  <si>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</si>
  <si>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</si>
  <si>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</si>
  <si>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</si>
  <si>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</si>
  <si>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</si>
  <si>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</si>
  <si>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</si>
  <si>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</si>
  <si>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</si>
  <si>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</si>
  <si>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</si>
  <si>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</si>
  <si>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</si>
  <si>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</si>
  <si>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</si>
  <si>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</si>
  <si>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</si>
  <si>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</si>
  <si>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</si>
  <si>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</si>
  <si>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</si>
  <si>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</si>
  <si>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</si>
  <si>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</si>
  <si>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</si>
  <si>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</si>
  <si>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</si>
  <si>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</si>
  <si>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</si>
  <si>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</si>
  <si>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</si>
  <si>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</si>
  <si>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</si>
  <si>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</si>
  <si>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</si>
  <si>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</si>
  <si>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</si>
  <si>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</si>
  <si>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</si>
  <si>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</si>
  <si>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</si>
  <si>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</si>
  <si>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</si>
  <si>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</si>
  <si>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</si>
  <si>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</si>
  <si>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</si>
  <si>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</si>
  <si>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</si>
  <si>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</si>
  <si>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</si>
  <si>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</si>
  <si>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</si>
  <si>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</si>
  <si>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</si>
  <si>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</si>
  <si>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</si>
  <si>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</si>
  <si>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</si>
  <si>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</si>
  <si>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</si>
  <si>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</si>
  <si>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</si>
  <si>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</si>
  <si>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</si>
  <si>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</si>
  <si>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</si>
  <si>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</si>
  <si>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</si>
  <si>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</si>
  <si>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</si>
  <si>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</si>
  <si>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</si>
  <si>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</si>
  <si>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</si>
  <si>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</si>
  <si>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</si>
  <si>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</si>
  <si>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</si>
  <si>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</si>
  <si>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</si>
  <si>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</si>
  <si>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</si>
  <si>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</si>
  <si>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</si>
  <si>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</si>
  <si>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</si>
  <si>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</si>
  <si>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</si>
  <si>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</si>
  <si>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</si>
  <si>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</si>
  <si>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</si>
  <si>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</si>
  <si>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</si>
  <si>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</si>
  <si>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</si>
  <si>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</si>
  <si>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</si>
  <si>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</si>
  <si>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</si>
  <si>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</si>
  <si>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</si>
  <si>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</si>
  <si>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</si>
  <si>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</si>
  <si>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</si>
  <si>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</si>
  <si>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</si>
  <si>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</si>
  <si>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</si>
  <si>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</si>
  <si>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</si>
  <si>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</si>
  <si>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</si>
  <si>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</si>
  <si>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</si>
  <si>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</si>
  <si>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</si>
  <si>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</si>
  <si>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</si>
  <si>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</si>
  <si>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</si>
  <si>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</si>
  <si>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</si>
  <si>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</si>
  <si>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</si>
  <si>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</si>
  <si>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</si>
  <si>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</si>
  <si>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</si>
  <si>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</si>
  <si>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</si>
  <si>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</si>
  <si>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</si>
  <si>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</si>
  <si>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</si>
  <si>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</si>
  <si>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</si>
  <si>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</si>
  <si>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</si>
  <si>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</si>
  <si>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</si>
  <si>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</si>
  <si>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</si>
  <si>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</si>
  <si>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</si>
  <si>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</si>
  <si>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</si>
  <si>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</si>
  <si>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</si>
  <si>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</si>
  <si>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</si>
  <si>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</si>
  <si>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</si>
  <si>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</si>
  <si>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</si>
  <si>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</si>
  <si>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</si>
  <si>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</si>
  <si>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</si>
  <si>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</si>
  <si>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</si>
  <si>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</si>
  <si>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</si>
  <si>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</si>
  <si>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</si>
  <si>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</si>
  <si>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</si>
  <si>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</si>
  <si>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</si>
  <si>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</si>
  <si>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</si>
  <si>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</si>
  <si>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</si>
  <si>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</si>
  <si>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</si>
  <si>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</si>
  <si>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</si>
  <si>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</si>
  <si>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</si>
  <si>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</si>
  <si>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</si>
  <si>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</si>
  <si>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</si>
  <si>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</si>
  <si>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</si>
  <si>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</si>
  <si>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</si>
  <si>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</si>
  <si>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</si>
  <si>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</si>
  <si>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</si>
  <si>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</si>
  <si>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</si>
  <si>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</si>
  <si>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</si>
  <si>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</si>
  <si>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</si>
  <si>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</si>
  <si>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</si>
  <si>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</si>
  <si>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</si>
  <si>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</si>
  <si>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</si>
  <si>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</si>
  <si>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</si>
  <si>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</si>
  <si>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</si>
  <si>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</si>
  <si>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</si>
  <si>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</si>
  <si>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</si>
  <si>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</si>
  <si>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</si>
  <si>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</si>
  <si>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</si>
  <si>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</si>
  <si>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</si>
  <si>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</si>
  <si>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</si>
  <si>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</si>
  <si>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</si>
  <si>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</si>
  <si>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</si>
  <si>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</si>
  <si>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</si>
  <si>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</si>
  <si>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</si>
  <si>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</si>
  <si>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</si>
  <si>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</si>
  <si>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</si>
  <si>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</si>
  <si>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</si>
  <si>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</si>
  <si>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</si>
  <si>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</si>
  <si>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</si>
  <si>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</si>
  <si>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</si>
  <si>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</si>
  <si>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</si>
  <si>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</si>
  <si>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</si>
  <si>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</si>
  <si>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</si>
  <si>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</si>
  <si>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</si>
  <si>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</si>
  <si>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</si>
  <si>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</si>
  <si>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</si>
  <si>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</si>
  <si>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</si>
  <si>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</si>
  <si>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</si>
  <si>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</si>
  <si>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</si>
  <si>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</si>
  <si>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</si>
  <si>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</si>
  <si>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</si>
  <si>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</si>
  <si>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</si>
  <si>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</si>
  <si>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</si>
  <si>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</si>
  <si>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</si>
  <si>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</si>
  <si>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</si>
  <si>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</si>
  <si>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</si>
  <si>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</si>
  <si>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</si>
  <si>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</si>
  <si>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</si>
  <si>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</si>
  <si>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</si>
  <si>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</si>
  <si>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</si>
  <si>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</si>
  <si>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</si>
  <si>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</si>
  <si>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</si>
  <si>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</si>
  <si>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</si>
  <si>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</si>
  <si>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</si>
  <si>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</si>
  <si>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</si>
  <si>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</si>
  <si>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</si>
  <si>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</si>
  <si>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</si>
  <si>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</si>
  <si>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</si>
  <si>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</si>
  <si>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</si>
  <si>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</si>
  <si>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</si>
  <si>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</si>
  <si>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</si>
  <si>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</si>
  <si>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</si>
  <si>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</si>
  <si>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</si>
  <si>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</si>
  <si>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</si>
  <si>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</si>
  <si>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</si>
  <si>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</si>
  <si>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</si>
  <si>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</si>
  <si>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</si>
  <si>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</si>
  <si>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</si>
  <si>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</si>
  <si>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</si>
  <si>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</si>
  <si>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</si>
  <si>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</si>
  <si>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</si>
  <si>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</si>
  <si>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</si>
  <si>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</si>
  <si>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</si>
  <si>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</si>
  <si>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</si>
  <si>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</si>
  <si>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</si>
  <si>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</si>
  <si>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</si>
  <si>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</si>
  <si>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</si>
  <si>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</si>
  <si>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</si>
  <si>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</si>
  <si>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</si>
  <si>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</si>
  <si>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</si>
  <si>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</si>
  <si>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</si>
  <si>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</si>
  <si>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</si>
  <si>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</si>
  <si>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</si>
  <si>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</si>
  <si>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</si>
  <si>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</si>
  <si>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</si>
  <si>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</si>
  <si>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</si>
  <si>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</si>
  <si>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</si>
  <si>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</si>
  <si>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</si>
  <si>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</si>
  <si>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</si>
  <si>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</si>
  <si>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</si>
  <si>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</si>
  <si>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</si>
  <si>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</si>
  <si>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</si>
  <si>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</si>
  <si>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</si>
  <si>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</si>
  <si>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</si>
  <si>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</si>
  <si>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</si>
  <si>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</si>
  <si>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</si>
  <si>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</si>
  <si>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</si>
  <si>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</si>
  <si>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</si>
  <si>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</si>
  <si>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</si>
  <si>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</si>
  <si>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</si>
  <si>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</si>
  <si>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</si>
  <si>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</si>
  <si>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</si>
  <si>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</si>
  <si>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</si>
  <si>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</si>
  <si>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</si>
  <si>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</si>
  <si>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</si>
  <si>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</si>
  <si>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</si>
  <si>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</si>
  <si>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</si>
  <si>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</si>
  <si>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</si>
  <si>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</si>
  <si>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</si>
  <si>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</si>
  <si>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</si>
  <si>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</si>
  <si>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</si>
  <si>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</si>
  <si>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</si>
  <si>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</si>
  <si>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</si>
  <si>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</si>
  <si>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</si>
  <si>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</si>
  <si>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</si>
  <si>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</si>
  <si>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</si>
  <si>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</si>
  <si>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</si>
  <si>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</si>
  <si>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</si>
  <si>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</si>
  <si>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</si>
  <si>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</si>
  <si>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</si>
  <si>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</si>
  <si>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</si>
  <si>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</si>
  <si>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</si>
  <si>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</si>
  <si>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</si>
  <si>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</si>
  <si>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</si>
  <si>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</si>
  <si>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</si>
  <si>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</si>
  <si>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</si>
  <si>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</si>
  <si>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</si>
  <si>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</si>
  <si>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</si>
  <si>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</si>
  <si>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</si>
  <si>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</si>
  <si>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</si>
  <si>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</si>
  <si>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</si>
  <si>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</si>
  <si>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</si>
  <si>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</si>
  <si>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</si>
  <si>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</si>
  <si>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</si>
  <si>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</si>
  <si>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</si>
  <si>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</si>
  <si>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</si>
  <si>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</si>
  <si>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</si>
  <si>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</si>
  <si>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</si>
  <si>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</si>
  <si>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</si>
  <si>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</si>
  <si>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</si>
  <si>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</si>
  <si>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</si>
  <si>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</si>
  <si>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</si>
  <si>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</si>
  <si>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</si>
  <si>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</si>
  <si>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</si>
  <si>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</si>
  <si>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</si>
  <si>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</si>
  <si>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</si>
  <si>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</si>
  <si>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</si>
  <si>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</si>
  <si>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</si>
  <si>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</si>
  <si>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</si>
  <si>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</si>
  <si>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</si>
  <si>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</si>
  <si>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</si>
  <si>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</si>
  <si>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</si>
  <si>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</si>
  <si>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</si>
  <si>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</si>
  <si>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</si>
  <si>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</si>
  <si>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</si>
  <si>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</si>
  <si>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</si>
  <si>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</si>
  <si>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</si>
  <si>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</si>
  <si>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</si>
  <si>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</si>
  <si>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</si>
  <si>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</si>
  <si>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</si>
  <si>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</si>
  <si>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</si>
  <si>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</si>
  <si>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</si>
  <si>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</si>
  <si>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</si>
  <si>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</si>
  <si>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</si>
  <si>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</si>
  <si>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</si>
  <si>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</si>
  <si>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</si>
  <si>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</si>
  <si>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</si>
  <si>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</si>
  <si>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</si>
  <si>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</si>
  <si>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</si>
  <si>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</si>
  <si>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</si>
  <si>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</si>
  <si>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</si>
  <si>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</si>
  <si>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</si>
  <si>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</si>
  <si>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</si>
  <si>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</si>
  <si>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</si>
  <si>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</si>
  <si>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</si>
  <si>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</si>
  <si>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</si>
  <si>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</si>
  <si>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</si>
  <si>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</si>
  <si>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</si>
  <si>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</si>
  <si>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</si>
  <si>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</si>
  <si>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</si>
  <si>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</si>
  <si>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</si>
  <si>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</si>
  <si>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</si>
  <si>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</si>
  <si>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</si>
  <si>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</si>
  <si>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</si>
  <si>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</si>
  <si>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</si>
  <si>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</si>
  <si>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</si>
  <si>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</si>
  <si>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</si>
  <si>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</si>
  <si>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</si>
  <si>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</si>
  <si>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</si>
  <si>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</si>
  <si>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</si>
  <si>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</si>
  <si>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</si>
  <si>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</si>
  <si>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</si>
  <si>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</si>
  <si>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</si>
  <si>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</si>
  <si>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</si>
  <si>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</si>
  <si>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</si>
  <si>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</si>
  <si>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</si>
  <si>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</si>
  <si>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</si>
  <si>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</si>
  <si>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</si>
  <si>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</si>
  <si>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</si>
  <si>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</si>
  <si>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</si>
  <si>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</si>
  <si>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</si>
  <si>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</si>
  <si>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</si>
  <si>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</si>
  <si>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</si>
  <si>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</si>
  <si>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</si>
  <si>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</si>
  <si>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</si>
  <si>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</si>
  <si>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</si>
  <si>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</si>
  <si>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</si>
  <si>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</si>
  <si>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</si>
  <si>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</si>
  <si>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</si>
  <si>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</si>
  <si>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</si>
  <si>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</si>
  <si>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</si>
  <si>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</si>
  <si>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</si>
  <si>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</si>
  <si>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</si>
  <si>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</si>
  <si>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</si>
  <si>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</si>
  <si>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</si>
  <si>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</si>
  <si>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</si>
  <si>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</si>
  <si>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</si>
  <si>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</si>
  <si>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</si>
  <si>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</si>
  <si>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</si>
  <si>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</si>
  <si>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</si>
  <si>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</si>
  <si>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</si>
  <si>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</si>
  <si>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</si>
  <si>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</si>
  <si>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</si>
  <si>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</si>
  <si>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</si>
  <si>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</si>
  <si>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</si>
  <si>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</si>
  <si>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</si>
  <si>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</si>
  <si>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</si>
  <si>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</si>
  <si>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</si>
  <si>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</si>
  <si>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</si>
  <si>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</si>
  <si>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</si>
  <si>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</si>
  <si>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</si>
  <si>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</si>
  <si>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</si>
  <si>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</si>
  <si>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</si>
  <si>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</si>
  <si>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</si>
  <si>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</si>
  <si>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</si>
  <si>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</si>
  <si>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</si>
  <si>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</si>
  <si>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</si>
  <si>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</si>
  <si>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</si>
  <si>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</si>
  <si>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</si>
  <si>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</si>
  <si>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</si>
  <si>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</si>
  <si>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</si>
  <si>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</si>
  <si>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</si>
  <si>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</si>
  <si>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</si>
  <si>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</si>
  <si>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</si>
  <si>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</si>
  <si>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</si>
  <si>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</si>
  <si>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</si>
  <si>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</si>
  <si>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</si>
  <si>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</si>
  <si>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</si>
  <si>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</si>
  <si>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</si>
  <si>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</si>
  <si>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</si>
  <si>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</si>
  <si>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</si>
  <si>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</si>
  <si>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</si>
  <si>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</si>
  <si>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</si>
  <si>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</si>
  <si>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</si>
  <si>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</si>
  <si>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</si>
  <si>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</si>
  <si>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</si>
  <si>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</si>
  <si>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</si>
  <si>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</si>
  <si>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</si>
  <si>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</si>
  <si>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</si>
  <si>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</si>
  <si>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</si>
  <si>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</si>
  <si>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</si>
  <si>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</si>
  <si>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</si>
  <si>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</si>
  <si>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</si>
  <si>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</si>
  <si>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</si>
  <si>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</si>
  <si>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</si>
  <si>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</si>
  <si>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</si>
  <si>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</si>
  <si>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</si>
  <si>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</si>
  <si>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</si>
  <si>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</si>
  <si>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</si>
  <si>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</si>
  <si>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</si>
  <si>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</si>
  <si>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</si>
  <si>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</si>
  <si>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</si>
  <si>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</si>
  <si>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</si>
  <si>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</si>
  <si>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</si>
  <si>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</si>
  <si>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</si>
  <si>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</si>
  <si>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</si>
  <si>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</si>
  <si>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</si>
  <si>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</si>
  <si>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</si>
  <si>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</si>
  <si>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</si>
  <si>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</si>
  <si>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</si>
  <si>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</si>
  <si>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</si>
  <si>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</si>
  <si>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</si>
  <si>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</si>
  <si>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</si>
  <si>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</si>
  <si>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</si>
  <si>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</si>
  <si>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</si>
  <si>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</si>
  <si>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</si>
  <si>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</si>
  <si>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</si>
  <si>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</si>
  <si>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</si>
  <si>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</si>
  <si>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</si>
  <si>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</si>
  <si>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</si>
  <si>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</si>
  <si>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</si>
  <si>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</si>
  <si>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</si>
  <si>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</si>
  <si>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</si>
  <si>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</si>
  <si>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</si>
  <si>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</si>
  <si>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</si>
  <si>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</si>
  <si>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</si>
  <si>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</si>
  <si>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</si>
  <si>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</si>
  <si>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</si>
  <si>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</si>
  <si>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</si>
  <si>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</si>
  <si>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</si>
  <si>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</si>
  <si>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</si>
  <si>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</si>
  <si>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</si>
  <si>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</si>
  <si>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</si>
  <si>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</si>
  <si>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</si>
  <si>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</si>
  <si>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</si>
  <si>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</si>
  <si>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</si>
  <si>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</si>
  <si>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</si>
  <si>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</si>
  <si>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</si>
  <si>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</si>
  <si>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</si>
  <si>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</si>
  <si>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</si>
  <si>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</si>
  <si>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</si>
  <si>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</si>
  <si>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</si>
  <si>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</si>
  <si>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</si>
  <si>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</si>
  <si>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</si>
  <si>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</si>
  <si>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</si>
  <si>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</si>
  <si>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</si>
  <si>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</si>
  <si>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</si>
  <si>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</si>
  <si>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</si>
  <si>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</si>
  <si>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</si>
  <si>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</si>
  <si>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</si>
  <si>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</si>
  <si>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</si>
  <si>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</si>
  <si>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</si>
  <si>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</si>
  <si>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</si>
  <si>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</si>
  <si>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</si>
  <si>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</si>
  <si>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</si>
  <si>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</si>
  <si>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</si>
  <si>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</si>
  <si>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</si>
  <si>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</si>
  <si>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</si>
  <si>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</si>
  <si>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</si>
  <si>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</si>
  <si>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</si>
  <si>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</si>
  <si>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</si>
  <si>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</si>
  <si>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</si>
  <si>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</si>
  <si>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</si>
  <si>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</si>
  <si>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</si>
  <si>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</si>
  <si>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</si>
  <si>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</si>
  <si>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</si>
  <si>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</si>
  <si>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</si>
  <si>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</si>
  <si>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</si>
  <si>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</si>
  <si>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</si>
  <si>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</si>
  <si>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</si>
  <si>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</si>
  <si>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</si>
  <si>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</si>
  <si>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</si>
  <si>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</si>
  <si>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</si>
  <si>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</si>
  <si>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</si>
  <si>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</si>
  <si>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</si>
  <si>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</si>
  <si>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</si>
  <si>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</si>
  <si>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</si>
  <si>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</si>
  <si>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</si>
  <si>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</si>
  <si>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</si>
  <si>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</si>
  <si>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</si>
  <si>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</si>
  <si>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</si>
  <si>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</si>
  <si>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</si>
  <si>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</si>
  <si>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</si>
  <si>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</si>
  <si>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</si>
  <si>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</si>
  <si>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</si>
  <si>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</si>
  <si>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</si>
  <si>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</si>
  <si>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</si>
  <si>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</si>
  <si>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</si>
  <si>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</si>
  <si>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</si>
  <si>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</si>
  <si>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</si>
  <si>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</si>
  <si>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</si>
  <si>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</si>
  <si>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</si>
  <si>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</si>
  <si>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</si>
  <si>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</si>
  <si>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</si>
  <si>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</si>
  <si>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</si>
  <si>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</si>
  <si>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</si>
  <si>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</si>
  <si>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</si>
  <si>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</si>
  <si>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</si>
  <si>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</si>
  <si>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</si>
  <si>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</si>
  <si>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</si>
  <si>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</si>
  <si>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</si>
  <si>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</si>
  <si>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</si>
  <si>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</si>
  <si>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</si>
  <si>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</si>
  <si>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</si>
  <si>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</si>
  <si>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</si>
  <si>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</si>
  <si>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</si>
  <si>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</si>
  <si>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</si>
  <si>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</si>
  <si>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</si>
  <si>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</si>
  <si>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</si>
  <si>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</si>
  <si>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</si>
  <si>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</si>
  <si>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</si>
  <si>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</si>
  <si>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</si>
  <si>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</si>
  <si>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</si>
  <si>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</si>
  <si>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</si>
  <si>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</si>
  <si>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</si>
  <si>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</si>
  <si>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</si>
  <si>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</si>
  <si>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</si>
  <si>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</si>
  <si>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</si>
  <si>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</si>
  <si>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</si>
  <si>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</si>
  <si>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</si>
  <si>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</si>
  <si>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</si>
  <si>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</si>
  <si>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</si>
  <si>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</si>
  <si>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</si>
  <si>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</si>
  <si>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</si>
  <si>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</si>
  <si>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</si>
  <si>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</si>
  <si>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</si>
  <si>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</si>
  <si>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</si>
  <si>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</si>
  <si>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</si>
  <si>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</si>
  <si>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</si>
  <si>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</si>
  <si>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</si>
  <si>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</si>
  <si>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</si>
  <si>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</si>
  <si>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</si>
  <si>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</si>
  <si>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</si>
  <si>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</si>
  <si>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</si>
  <si>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</si>
  <si>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</si>
  <si>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</si>
  <si>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</si>
  <si>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</si>
  <si>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</si>
  <si>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</si>
  <si>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</si>
  <si>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</si>
  <si>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</si>
  <si>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</si>
  <si>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</si>
  <si>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</si>
  <si>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</si>
  <si>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</si>
  <si>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</si>
  <si>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</si>
  <si>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</si>
  <si>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</si>
  <si>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</si>
  <si>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</si>
  <si>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</si>
  <si>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</si>
  <si>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</si>
  <si>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</si>
  <si>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</si>
  <si>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</si>
  <si>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</si>
  <si>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</si>
  <si>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</si>
  <si>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</si>
  <si>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</si>
  <si>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</si>
  <si>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</si>
  <si>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</si>
  <si>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</si>
  <si>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</si>
  <si>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</si>
  <si>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</si>
  <si>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</si>
  <si>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</si>
  <si>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</si>
  <si>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</si>
  <si>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</si>
  <si>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</si>
  <si>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</si>
  <si>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</si>
  <si>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</si>
  <si>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</si>
  <si>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</si>
  <si>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</si>
  <si>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</si>
  <si>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</si>
  <si>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</si>
  <si>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</si>
  <si>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</si>
  <si>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</si>
  <si>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</si>
  <si>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</si>
  <si>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</si>
  <si>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</si>
  <si>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</si>
  <si>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</si>
  <si>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</si>
  <si>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</si>
  <si>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</si>
  <si>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</si>
  <si>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</si>
  <si>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</si>
  <si>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</si>
  <si>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</si>
  <si>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</si>
  <si>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</si>
  <si>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</si>
  <si>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</si>
  <si>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</si>
  <si>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</si>
  <si>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</si>
  <si>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</si>
  <si>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</si>
  <si>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</si>
  <si>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</si>
  <si>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</si>
  <si>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</si>
  <si>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</si>
  <si>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</si>
  <si>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</si>
  <si>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</si>
  <si>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</si>
  <si>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</si>
  <si>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</si>
  <si>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</si>
  <si>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</si>
  <si>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</si>
  <si>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</si>
  <si>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</si>
  <si>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</si>
  <si>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</si>
  <si>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</si>
  <si>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</si>
  <si>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</si>
  <si>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</si>
  <si>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</si>
  <si>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</si>
  <si>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</si>
  <si>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</si>
  <si>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</si>
  <si>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</si>
  <si>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</si>
  <si>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</si>
  <si>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</si>
  <si>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</si>
  <si>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</si>
  <si>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</si>
  <si>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</si>
  <si>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</si>
  <si>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</si>
  <si>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</si>
  <si>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</si>
  <si>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</si>
  <si>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</si>
  <si>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</si>
  <si>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</si>
  <si>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</si>
  <si>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</si>
  <si>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</si>
  <si>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</si>
  <si>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</si>
  <si>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</si>
  <si>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</si>
  <si>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</si>
  <si>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</si>
  <si>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</si>
  <si>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</si>
  <si>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</si>
  <si>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</si>
  <si>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</si>
  <si>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</si>
  <si>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</si>
  <si>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</si>
  <si>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</si>
  <si>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</si>
  <si>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</si>
  <si>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</si>
  <si>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</si>
  <si>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</si>
  <si>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</si>
  <si>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</si>
  <si>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</si>
  <si>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</si>
  <si>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</si>
  <si>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</si>
  <si>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</si>
  <si>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</si>
  <si>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</si>
  <si>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</si>
  <si>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</si>
  <si>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</si>
  <si>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</si>
  <si>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</si>
  <si>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</si>
  <si>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</si>
  <si>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</si>
  <si>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</si>
  <si>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</si>
  <si>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</si>
  <si>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</si>
  <si>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</si>
  <si>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</si>
  <si>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</si>
  <si>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</si>
  <si>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</si>
  <si>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</si>
  <si>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</si>
  <si>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</si>
  <si>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</si>
  <si>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</si>
  <si>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</si>
  <si>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</si>
  <si>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</si>
  <si>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</si>
  <si>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</si>
  <si>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</si>
  <si>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</si>
  <si>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</si>
  <si>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</si>
  <si>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</si>
  <si>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</si>
  <si>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</si>
  <si>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</si>
  <si>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</si>
  <si>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</si>
  <si>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</si>
  <si>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</si>
  <si>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</si>
  <si>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</si>
  <si>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</si>
  <si>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</si>
  <si>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</si>
  <si>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</si>
  <si>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</si>
  <si>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</si>
  <si>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</si>
  <si>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</si>
  <si>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</si>
  <si>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</si>
  <si>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</si>
  <si>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</si>
  <si>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</si>
  <si>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</si>
  <si>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</si>
  <si>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</si>
  <si>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</si>
  <si>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</si>
  <si>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</si>
  <si>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</si>
  <si>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</si>
  <si>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</si>
  <si>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</si>
  <si>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</si>
  <si>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</si>
  <si>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</si>
  <si>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</si>
  <si>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</si>
  <si>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</si>
  <si>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</si>
  <si>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</si>
  <si>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</si>
  <si>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</si>
  <si>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</si>
  <si>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</si>
  <si>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</si>
  <si>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</si>
  <si>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</si>
  <si>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</si>
  <si>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</si>
  <si>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</si>
  <si>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</si>
  <si>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</si>
  <si>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</si>
  <si>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</si>
  <si>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</si>
  <si>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</si>
  <si>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</si>
  <si>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</si>
  <si>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</si>
  <si>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</si>
  <si>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</si>
  <si>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</si>
  <si>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</si>
  <si>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</si>
  <si>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</si>
  <si>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</si>
  <si>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</si>
  <si>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</si>
  <si>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</si>
  <si>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</si>
  <si>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</si>
  <si>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</si>
  <si>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</si>
  <si>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</si>
  <si>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</si>
  <si>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</si>
  <si>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</si>
  <si>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</si>
  <si>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</si>
  <si>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</si>
  <si>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</si>
  <si>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</si>
  <si>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</si>
  <si>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</si>
  <si>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</si>
  <si>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</si>
  <si>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</si>
  <si>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</si>
  <si>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</si>
  <si>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</si>
  <si>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</si>
  <si>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</si>
  <si>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</si>
  <si>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</si>
  <si>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</si>
  <si>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</si>
  <si>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</si>
  <si>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</si>
  <si>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</si>
  <si>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</si>
  <si>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</si>
  <si>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</si>
  <si>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</si>
  <si>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</si>
  <si>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</si>
  <si>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</si>
  <si>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</si>
  <si>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</si>
  <si>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</si>
  <si>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</si>
  <si>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</si>
  <si>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</si>
  <si>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</si>
  <si>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</si>
  <si>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</si>
  <si>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</si>
  <si>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</si>
  <si>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</si>
  <si>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</si>
  <si>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</si>
  <si>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</si>
  <si>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</si>
  <si>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</si>
  <si>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</si>
  <si>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</si>
  <si>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</si>
  <si>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</si>
  <si>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</si>
  <si>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</si>
  <si>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</si>
  <si>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</si>
  <si>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</si>
  <si>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</si>
  <si>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</si>
  <si>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</si>
  <si>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</si>
  <si>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</si>
  <si>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</si>
  <si>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</si>
  <si>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</si>
  <si>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</si>
  <si>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</si>
  <si>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</si>
  <si>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</si>
  <si>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</si>
  <si>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</si>
  <si>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</si>
  <si>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</si>
  <si>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</si>
  <si>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</si>
  <si>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</si>
  <si>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</si>
  <si>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</si>
  <si>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</si>
  <si>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</si>
  <si>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</si>
  <si>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</si>
  <si>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</si>
  <si>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</si>
  <si>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</si>
  <si>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</si>
  <si>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</si>
  <si>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</si>
  <si>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</si>
  <si>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</si>
  <si>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</si>
  <si>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</si>
  <si>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</si>
  <si>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</si>
  <si>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</si>
  <si>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</si>
  <si>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</si>
  <si>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</si>
  <si>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</si>
  <si>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</si>
  <si>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</si>
  <si>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</si>
  <si>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</si>
  <si>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</si>
  <si>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</si>
  <si>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</si>
  <si>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</si>
  <si>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</si>
  <si>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</si>
  <si>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</si>
  <si>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</si>
  <si>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</si>
  <si>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</si>
  <si>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</si>
  <si>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</si>
  <si>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</si>
  <si>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</si>
  <si>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</si>
  <si>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</si>
  <si>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</si>
  <si>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</si>
  <si>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</si>
  <si>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</si>
  <si>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</si>
  <si>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</si>
  <si>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</si>
  <si>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</si>
  <si>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</si>
  <si>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</si>
  <si>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</si>
  <si>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</si>
  <si>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</si>
  <si>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</si>
  <si>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</si>
  <si>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</si>
  <si>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</si>
  <si>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</si>
  <si>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</si>
  <si>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</si>
  <si>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</si>
  <si>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</si>
  <si>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</si>
  <si>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</si>
  <si>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</si>
  <si>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</si>
  <si>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</si>
  <si>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</si>
  <si>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</si>
  <si>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</si>
  <si>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</si>
  <si>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</si>
  <si>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</si>
  <si>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</si>
  <si>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</si>
  <si>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</si>
  <si>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</si>
  <si>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</si>
  <si>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</si>
  <si>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</si>
  <si>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</si>
  <si>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</si>
  <si>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</si>
  <si>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</si>
  <si>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</si>
  <si>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</si>
  <si>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</si>
  <si>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</si>
  <si>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</si>
  <si>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</si>
  <si>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</si>
  <si>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</si>
  <si>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</si>
  <si>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</si>
  <si>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</si>
  <si>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</si>
  <si>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</si>
  <si>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</si>
  <si>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</si>
  <si>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</si>
  <si>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</si>
  <si>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</si>
  <si>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</si>
  <si>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</si>
  <si>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</si>
  <si>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</si>
  <si>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</si>
  <si>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</si>
  <si>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</si>
  <si>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</si>
  <si>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</si>
  <si>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</si>
  <si>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</si>
  <si>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</si>
  <si>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</si>
  <si>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</si>
  <si>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</si>
  <si>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</si>
  <si>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</si>
  <si>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</si>
  <si>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</si>
  <si>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</si>
  <si>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</si>
  <si>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</si>
  <si>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</si>
  <si>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</si>
  <si>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</si>
  <si>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</si>
  <si>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</si>
  <si>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</si>
  <si>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</si>
  <si>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</si>
  <si>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</si>
  <si>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</si>
  <si>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</si>
  <si>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</si>
  <si>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</si>
  <si>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</si>
  <si>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</si>
  <si>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</si>
  <si>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</si>
  <si>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</si>
  <si>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</si>
  <si>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</si>
  <si>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</si>
  <si>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</si>
  <si>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</si>
  <si>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</si>
  <si>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</si>
  <si>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</si>
  <si>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</si>
  <si>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</si>
  <si>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</si>
  <si>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</si>
  <si>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</si>
  <si>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</si>
  <si>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</si>
  <si>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</si>
  <si>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</si>
  <si>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</si>
  <si>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</si>
  <si>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</si>
  <si>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</si>
  <si>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</si>
  <si>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</si>
  <si>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</si>
  <si>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</si>
  <si>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</si>
  <si>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</si>
  <si>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</si>
  <si>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</si>
  <si>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</si>
  <si>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</si>
  <si>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</si>
  <si>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</si>
  <si>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</si>
  <si>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</si>
  <si>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</si>
  <si>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</si>
  <si>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</si>
  <si>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</si>
  <si>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</si>
  <si>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</si>
  <si>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</si>
  <si>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</si>
  <si>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</si>
  <si>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</si>
  <si>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</si>
  <si>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</si>
  <si>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</si>
  <si>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</si>
  <si>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</si>
  <si>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</si>
  <si>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</si>
  <si>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</si>
  <si>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</si>
  <si>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</si>
  <si>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</si>
  <si>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</si>
  <si>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</si>
  <si>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</si>
  <si>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</si>
  <si>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</si>
  <si>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</si>
  <si>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</si>
  <si>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</si>
  <si>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</si>
  <si>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</si>
  <si>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</si>
  <si>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</si>
  <si>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</si>
  <si>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</si>
  <si>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</si>
  <si>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</si>
  <si>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</si>
  <si>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</si>
  <si>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</si>
  <si>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</si>
  <si>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</si>
  <si>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</si>
  <si>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</si>
  <si>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</si>
  <si>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</si>
  <si>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</si>
  <si>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</si>
  <si>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</si>
  <si>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</si>
  <si>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</si>
  <si>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</si>
  <si>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</si>
  <si>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</si>
  <si>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</si>
  <si>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</si>
  <si>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</si>
  <si>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</si>
  <si>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</si>
  <si>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</si>
  <si>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</si>
  <si>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</si>
  <si>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</si>
  <si>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</si>
  <si>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</si>
  <si>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</si>
  <si>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</si>
  <si>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</si>
  <si>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</si>
  <si>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</si>
  <si>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</si>
  <si>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</si>
  <si>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</si>
  <si>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</si>
  <si>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</si>
  <si>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</si>
  <si>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</si>
  <si>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</si>
  <si>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</si>
  <si>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</si>
  <si>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</si>
  <si>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</si>
  <si>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</si>
  <si>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</si>
  <si>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</si>
  <si>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</si>
  <si>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</si>
  <si>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</si>
  <si>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</si>
  <si>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</si>
  <si>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</si>
  <si>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</si>
  <si>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</si>
  <si>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</si>
  <si>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</si>
  <si>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</si>
  <si>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</si>
  <si>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</si>
  <si>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</si>
  <si>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</si>
  <si>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</si>
  <si>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</si>
  <si>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</si>
  <si>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</si>
  <si>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</si>
  <si>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</si>
  <si>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</si>
  <si>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</si>
  <si>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</si>
  <si>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</si>
  <si>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</si>
  <si>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</si>
  <si>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</si>
  <si>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</si>
  <si>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</si>
  <si>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</si>
  <si>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</si>
  <si>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</si>
  <si>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</si>
  <si>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</si>
  <si>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</si>
  <si>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</si>
  <si>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</si>
  <si>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</si>
  <si>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</si>
  <si>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</si>
  <si>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</si>
  <si>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</si>
  <si>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</si>
  <si>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</si>
  <si>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</si>
  <si>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</si>
  <si>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</si>
  <si>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</si>
  <si>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</si>
  <si>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</si>
  <si>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</si>
  <si>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</si>
  <si>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</si>
  <si>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</si>
  <si>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</si>
  <si>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</si>
  <si>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</si>
  <si>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</si>
  <si>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</si>
  <si>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</si>
  <si>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</si>
  <si>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</si>
  <si>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</si>
  <si>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</si>
  <si>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</si>
  <si>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</si>
  <si>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</si>
  <si>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</si>
  <si>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</si>
  <si>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</si>
  <si>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</si>
  <si>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</si>
  <si>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</si>
  <si>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</si>
  <si>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</si>
  <si>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</si>
  <si>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</si>
  <si>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</si>
  <si>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</si>
  <si>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</si>
  <si>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</si>
  <si>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</si>
  <si>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</si>
  <si>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</si>
  <si>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</si>
  <si>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</si>
  <si>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</si>
  <si>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</si>
  <si>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</si>
  <si>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</si>
  <si>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</si>
  <si>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</si>
  <si>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</si>
  <si>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</si>
  <si>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</si>
  <si>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</si>
  <si>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</si>
  <si>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</si>
  <si>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</si>
  <si>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</si>
  <si>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</si>
  <si>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</si>
  <si>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</si>
  <si>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</si>
  <si>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</si>
  <si>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</si>
  <si>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</si>
  <si>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</si>
  <si>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</si>
  <si>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</si>
  <si>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</si>
  <si>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</si>
  <si>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</si>
  <si>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</si>
  <si>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</si>
  <si>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</si>
  <si>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</si>
  <si>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</si>
  <si>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</si>
  <si>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</si>
  <si>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</si>
  <si>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</si>
  <si>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</si>
  <si>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</si>
  <si>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</si>
  <si>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</si>
  <si>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</si>
  <si>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</si>
  <si>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</si>
  <si>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</si>
  <si>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</si>
  <si>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</si>
  <si>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</si>
  <si>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</si>
  <si>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</si>
  <si>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</si>
  <si>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</si>
  <si>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</si>
  <si>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</si>
  <si>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</si>
  <si>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</si>
  <si>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</si>
  <si>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</si>
  <si>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</si>
  <si>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</si>
  <si>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</si>
  <si>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</si>
  <si>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</si>
  <si>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</si>
  <si>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</si>
  <si>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</si>
  <si>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</si>
  <si>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</si>
  <si>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</si>
  <si>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</si>
  <si>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</si>
  <si>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</si>
  <si>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</si>
  <si>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</si>
  <si>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</si>
  <si>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</si>
  <si>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</si>
  <si>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</si>
  <si>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</si>
  <si>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</si>
  <si>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</si>
  <si>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</si>
  <si>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</si>
  <si>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</si>
  <si>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</si>
  <si>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</si>
  <si>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</si>
  <si>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</si>
  <si>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</si>
  <si>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</si>
  <si>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</si>
  <si>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</si>
  <si>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</si>
  <si>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</si>
  <si>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</si>
  <si>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</si>
  <si>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</si>
  <si>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</si>
  <si>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</si>
  <si>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</si>
  <si>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</si>
  <si>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</si>
  <si>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</si>
  <si>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</si>
  <si>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</si>
  <si>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</si>
  <si>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</si>
  <si>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</si>
  <si>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</si>
  <si>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</si>
  <si>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</si>
  <si>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</si>
  <si>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</si>
  <si>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</si>
  <si>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</si>
  <si>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</si>
  <si>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</si>
  <si>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</si>
  <si>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</si>
  <si>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</si>
  <si>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</si>
  <si>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</si>
  <si>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</si>
  <si>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</si>
  <si>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</si>
  <si>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</si>
  <si>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</si>
  <si>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</si>
  <si>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</si>
  <si>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</si>
  <si>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</si>
  <si>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</si>
  <si>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</si>
  <si>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</si>
  <si>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</si>
  <si>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</si>
  <si>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</si>
  <si>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</si>
  <si>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</si>
  <si>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</si>
  <si>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</si>
  <si>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</si>
  <si>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</si>
  <si>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</si>
  <si>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</si>
  <si>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</si>
  <si>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</si>
  <si>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</si>
  <si>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</si>
  <si>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</si>
  <si>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</si>
  <si>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</si>
  <si>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</si>
  <si>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</si>
  <si>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</si>
  <si>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</si>
  <si>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</si>
  <si>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</si>
  <si>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</si>
  <si>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</si>
  <si>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</si>
  <si>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</si>
  <si>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</si>
  <si>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</si>
  <si>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</si>
  <si>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</si>
  <si>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</si>
  <si>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</si>
  <si>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</si>
  <si>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</si>
  <si>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</si>
  <si>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</si>
  <si>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</si>
  <si>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</si>
  <si>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</si>
  <si>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</si>
  <si>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</si>
  <si>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</si>
  <si>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</si>
  <si>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</si>
  <si>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</si>
  <si>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</si>
  <si>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</si>
  <si>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</si>
  <si>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</si>
  <si>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</si>
  <si>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</si>
  <si>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</si>
  <si>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</si>
  <si>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</si>
  <si>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</si>
  <si>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</si>
  <si>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</si>
  <si>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</si>
  <si>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</si>
  <si>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</si>
  <si>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</si>
  <si>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</si>
  <si>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</si>
  <si>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</si>
  <si>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</si>
  <si>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</si>
  <si>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</si>
  <si>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</si>
  <si>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</si>
  <si>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</si>
  <si>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</si>
  <si>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</si>
  <si>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</si>
  <si>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</si>
  <si>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</si>
  <si>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</si>
  <si>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</si>
  <si>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</si>
  <si>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</si>
  <si>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</si>
  <si>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</si>
  <si>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</si>
  <si>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</si>
  <si>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</si>
  <si>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</si>
  <si>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</si>
  <si>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</si>
  <si>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</si>
  <si>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</si>
  <si>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</si>
  <si>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</si>
  <si>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</si>
  <si>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</si>
  <si>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</si>
  <si>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</si>
  <si>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</si>
  <si>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</si>
  <si>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</si>
  <si>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</si>
  <si>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</si>
  <si>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</si>
  <si>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</si>
  <si>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</si>
  <si>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</si>
  <si>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</si>
  <si>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</si>
  <si>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</si>
  <si>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</si>
  <si>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</si>
  <si>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</si>
  <si>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</si>
  <si>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</si>
  <si>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</si>
  <si>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</si>
  <si>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</si>
  <si>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</si>
  <si>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</si>
  <si>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</si>
  <si>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</si>
  <si>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</si>
  <si>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</si>
  <si>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</si>
  <si>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</si>
  <si>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</si>
  <si>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</si>
  <si>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</si>
  <si>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</si>
  <si>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</si>
  <si>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</si>
  <si>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</si>
  <si>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</si>
  <si>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</si>
  <si>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</si>
  <si>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</si>
  <si>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</si>
  <si>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</si>
  <si>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</si>
  <si>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</si>
  <si>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</si>
  <si>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</si>
  <si>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</si>
  <si>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</si>
  <si>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</si>
  <si>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</si>
  <si>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</si>
  <si>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</si>
  <si>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</si>
  <si>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</si>
  <si>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</si>
  <si>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</si>
  <si>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</si>
  <si>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</si>
  <si>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</si>
  <si>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</si>
  <si>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</si>
  <si>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</si>
  <si>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</si>
  <si>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</si>
  <si>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</si>
  <si>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</si>
  <si>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</si>
  <si>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</si>
  <si>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</si>
  <si>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</si>
  <si>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</si>
  <si>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</si>
  <si>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</si>
  <si>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</si>
  <si>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</si>
  <si>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</si>
  <si>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</si>
  <si>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</si>
  <si>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</si>
  <si>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</si>
  <si>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</si>
  <si>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</si>
  <si>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</si>
  <si>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</si>
  <si>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</si>
  <si>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</si>
  <si>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</si>
  <si>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</si>
  <si>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</si>
  <si>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</si>
  <si>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</si>
  <si>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</si>
  <si>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</si>
  <si>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</si>
  <si>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</si>
  <si>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</si>
  <si>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</si>
  <si>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</si>
  <si>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</si>
  <si>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</si>
  <si>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</si>
  <si>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</si>
  <si>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</si>
  <si>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</si>
  <si>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</si>
  <si>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</si>
  <si>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</si>
  <si>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</si>
  <si>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</si>
  <si>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</si>
  <si>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</si>
  <si>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</si>
  <si>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</si>
  <si>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</si>
  <si>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</si>
  <si>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</si>
  <si>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</si>
  <si>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</si>
  <si>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</si>
  <si>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</si>
  <si>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</si>
  <si>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</si>
  <si>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</si>
  <si>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</si>
  <si>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</si>
  <si>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</si>
  <si>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</si>
  <si>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</si>
  <si>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</si>
  <si>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</si>
  <si>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</si>
  <si>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</si>
  <si>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</si>
  <si>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</si>
  <si>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</si>
  <si>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</si>
  <si>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</si>
  <si>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</si>
  <si>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</si>
  <si>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</si>
  <si>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</si>
  <si>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</si>
  <si>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</si>
  <si>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</si>
  <si>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</si>
  <si>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</si>
  <si>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</si>
  <si>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</si>
  <si>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</si>
  <si>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</si>
  <si>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</si>
  <si>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</si>
  <si>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</si>
  <si>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</si>
  <si>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</si>
  <si>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</si>
  <si>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</si>
  <si>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</si>
  <si>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</si>
  <si>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</si>
  <si>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</si>
  <si>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</si>
  <si>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</si>
  <si>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</si>
  <si>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</si>
  <si>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</si>
  <si>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</si>
  <si>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</si>
  <si>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</si>
  <si>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</si>
  <si>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</si>
  <si>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</si>
  <si>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</si>
  <si>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</si>
  <si>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</si>
  <si>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</si>
  <si>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</si>
  <si>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</si>
  <si>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</si>
  <si>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</si>
  <si>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</si>
  <si>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</si>
  <si>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</si>
  <si>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</si>
  <si>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</si>
  <si>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</si>
  <si>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</si>
  <si>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</si>
  <si>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</si>
  <si>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</si>
  <si>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</si>
  <si>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</si>
  <si>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</si>
  <si>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</si>
  <si>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</si>
  <si>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</si>
  <si>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</si>
  <si>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</si>
  <si>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</si>
  <si>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</si>
  <si>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</si>
  <si>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</si>
  <si>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</si>
  <si>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</si>
  <si>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</si>
  <si>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</si>
  <si>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</si>
  <si>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</si>
  <si>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</si>
  <si>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</si>
  <si>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</si>
  <si>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</si>
  <si>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</si>
  <si>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</si>
  <si>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</si>
  <si>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</si>
  <si>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</si>
  <si>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</si>
  <si>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</si>
  <si>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</si>
  <si>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</si>
  <si>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</si>
  <si>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</si>
  <si>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</si>
  <si>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</si>
  <si>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</si>
  <si>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</si>
  <si>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</si>
  <si>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</si>
  <si>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</si>
  <si>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</si>
  <si>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</si>
  <si>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</si>
  <si>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</si>
  <si>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</si>
  <si>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</si>
  <si>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</si>
  <si>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</si>
  <si>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</si>
  <si>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</si>
  <si>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</si>
  <si>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</si>
  <si>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</si>
  <si>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</si>
  <si>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</si>
  <si>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</si>
  <si>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</si>
  <si>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</si>
  <si>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</si>
  <si>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</si>
  <si>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</si>
  <si>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</si>
  <si>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</si>
  <si>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</si>
  <si>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</si>
  <si>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</si>
  <si>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</si>
  <si>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</si>
  <si>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</si>
  <si>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</si>
  <si>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</si>
  <si>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</si>
  <si>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</si>
  <si>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</si>
  <si>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</si>
  <si>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</si>
  <si>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</si>
  <si>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</si>
  <si>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</si>
  <si>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</si>
  <si>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</si>
  <si>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</si>
  <si>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</si>
  <si>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</si>
  <si>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</si>
  <si>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</si>
  <si>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</si>
  <si>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</si>
  <si>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</si>
  <si>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</si>
  <si>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</si>
  <si>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</si>
  <si>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</si>
  <si>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</si>
  <si>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</si>
  <si>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</si>
  <si>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</si>
  <si>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</si>
  <si>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</si>
  <si>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</si>
  <si>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</si>
  <si>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</si>
  <si>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</si>
  <si>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</si>
  <si>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</si>
  <si>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</si>
  <si>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</si>
  <si>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</si>
  <si>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</si>
  <si>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</si>
  <si>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</si>
  <si>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</si>
  <si>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</si>
  <si>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</si>
  <si>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</si>
  <si>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</si>
  <si>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</si>
  <si>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</si>
  <si>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</si>
  <si>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</si>
  <si>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</si>
  <si>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</si>
  <si>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</si>
  <si>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</si>
  <si>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</si>
  <si>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</si>
  <si>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</si>
  <si>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</si>
  <si>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</si>
  <si>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</si>
  <si>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</si>
  <si>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</si>
  <si>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</si>
  <si>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</si>
  <si>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</si>
  <si>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</si>
  <si>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</si>
  <si>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</si>
  <si>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</si>
  <si>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</si>
  <si>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</si>
  <si>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</si>
  <si>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</si>
  <si>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</si>
  <si>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</si>
  <si>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</si>
  <si>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</si>
  <si>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</si>
  <si>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</si>
  <si>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</si>
  <si>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</si>
  <si>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</si>
  <si>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</si>
  <si>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</si>
  <si>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</si>
  <si>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</si>
  <si>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</si>
  <si>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</si>
  <si>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</si>
  <si>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</si>
  <si>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</si>
  <si>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</si>
  <si>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</si>
  <si>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</si>
  <si>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</si>
  <si>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</si>
  <si>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</si>
  <si>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</si>
  <si>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</si>
  <si>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</si>
  <si>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</si>
  <si>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</si>
  <si>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</si>
  <si>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</si>
  <si>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</si>
  <si>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</si>
  <si>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</si>
  <si>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</si>
  <si>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</si>
  <si>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</si>
  <si>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</si>
  <si>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</si>
  <si>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</si>
  <si>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</si>
  <si>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</si>
  <si>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</si>
  <si>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</si>
  <si>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</si>
  <si>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</si>
  <si>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</si>
  <si>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</si>
  <si>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</si>
  <si>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</si>
  <si>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</si>
  <si>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</si>
  <si>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</si>
  <si>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</si>
  <si>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</si>
  <si>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</si>
  <si>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</si>
  <si>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</si>
  <si>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</si>
  <si>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</si>
  <si>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</si>
  <si>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</si>
  <si>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</si>
  <si>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</si>
  <si>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</si>
  <si>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</si>
  <si>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</si>
  <si>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</si>
  <si>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</si>
  <si>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</si>
  <si>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</si>
  <si>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</si>
  <si>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</si>
  <si>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</si>
  <si>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</si>
  <si>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</si>
  <si>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</si>
  <si>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</si>
  <si>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</si>
  <si>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</si>
  <si>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</si>
  <si>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</si>
  <si>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</si>
  <si>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</si>
  <si>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</si>
  <si>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</si>
  <si>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</si>
  <si>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</si>
  <si>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</si>
  <si>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</si>
  <si>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</si>
  <si>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</si>
  <si>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</si>
  <si>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</si>
  <si>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</si>
  <si>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</si>
  <si>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</si>
  <si>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</si>
  <si>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</si>
  <si>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</si>
  <si>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</si>
  <si>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</si>
  <si>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</si>
  <si>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</si>
  <si>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</si>
  <si>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</si>
  <si>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</si>
  <si>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</si>
  <si>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</si>
  <si>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</si>
  <si>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</si>
  <si>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</si>
  <si>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</si>
  <si>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</si>
  <si>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</si>
  <si>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</si>
  <si>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</si>
  <si>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</si>
  <si>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</si>
  <si>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</si>
  <si>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</si>
  <si>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</si>
  <si>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</si>
  <si>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</si>
  <si>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</si>
  <si>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</si>
  <si>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</si>
  <si>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</si>
  <si>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</si>
  <si>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</si>
  <si>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</si>
  <si>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</si>
  <si>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</si>
  <si>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</si>
  <si>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</si>
  <si>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</si>
  <si>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</si>
  <si>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</si>
  <si>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</si>
  <si>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</si>
  <si>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</si>
  <si>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</si>
  <si>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</si>
  <si>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</si>
  <si>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</si>
  <si>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</si>
  <si>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</si>
  <si>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</si>
  <si>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</si>
  <si>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</si>
  <si>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</si>
  <si>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</si>
  <si>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</si>
  <si>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</si>
  <si>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</si>
  <si>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</si>
  <si>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</si>
  <si>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</si>
  <si>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</si>
  <si>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</si>
  <si>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</si>
  <si>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</si>
  <si>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</si>
  <si>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</si>
  <si>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</si>
  <si>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</si>
  <si>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</si>
  <si>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</si>
  <si>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</si>
  <si>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</si>
  <si>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</si>
  <si>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</si>
  <si>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</si>
  <si>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</si>
  <si>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</si>
  <si>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</si>
  <si>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</si>
  <si>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</si>
  <si>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</si>
  <si>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</si>
  <si>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</si>
  <si>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</si>
  <si>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</si>
  <si>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</si>
  <si>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</si>
  <si>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</si>
  <si>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</si>
  <si>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</si>
  <si>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</si>
  <si>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</si>
  <si>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</si>
  <si>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</si>
  <si>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</si>
  <si>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</si>
  <si>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</si>
  <si>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</si>
  <si>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</si>
  <si>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</si>
  <si>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</si>
  <si>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</si>
  <si>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</si>
  <si>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</si>
  <si>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</si>
  <si>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</si>
  <si>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</si>
  <si>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</si>
  <si>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</si>
  <si>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</si>
  <si>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</si>
  <si>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</si>
  <si>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</si>
  <si>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</si>
  <si>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</si>
  <si>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</si>
  <si>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</si>
  <si>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</si>
  <si>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</si>
  <si>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</si>
  <si>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</si>
  <si>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</si>
  <si>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</si>
  <si>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</si>
  <si>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</si>
  <si>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</si>
  <si>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</si>
  <si>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</si>
  <si>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</si>
  <si>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</si>
  <si>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</si>
  <si>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</si>
  <si>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</si>
  <si>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</si>
  <si>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</si>
  <si>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</si>
  <si>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</si>
  <si>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</si>
  <si>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</si>
  <si>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</si>
  <si>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</si>
  <si>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</si>
  <si>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</si>
  <si>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</si>
  <si>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</si>
  <si>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</si>
  <si>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</si>
  <si>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</si>
  <si>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</si>
  <si>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</si>
  <si>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</si>
  <si>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</si>
  <si>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</si>
  <si>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</si>
  <si>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</si>
  <si>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</si>
  <si>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</si>
  <si>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</si>
  <si>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</si>
  <si>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</si>
  <si>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</si>
  <si>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</si>
  <si>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</si>
  <si>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</si>
  <si>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</si>
  <si>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</si>
  <si>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</si>
  <si>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</si>
  <si>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</si>
  <si>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</si>
  <si>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</si>
  <si>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</si>
  <si>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</si>
  <si>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</si>
  <si>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</si>
  <si>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</si>
  <si>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</si>
  <si>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</si>
  <si>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</si>
  <si>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</si>
  <si>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</si>
  <si>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</si>
  <si>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</si>
  <si>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</si>
  <si>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</si>
  <si>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</si>
  <si>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</si>
  <si>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</si>
  <si>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</si>
  <si>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</si>
  <si>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</si>
  <si>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</si>
  <si>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</si>
  <si>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</si>
  <si>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</si>
  <si>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</si>
  <si>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</si>
  <si>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</si>
  <si>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</si>
  <si>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</si>
  <si>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</si>
  <si>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</si>
  <si>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</si>
  <si>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</si>
  <si>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</si>
  <si>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</si>
  <si>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</si>
  <si>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</si>
  <si>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</si>
  <si>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</si>
  <si>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</si>
  <si>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</si>
  <si>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</si>
  <si>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</si>
  <si>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</si>
  <si>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</si>
  <si>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</si>
  <si>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</si>
  <si>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</si>
  <si>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</si>
  <si>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</si>
  <si>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</si>
  <si>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</si>
  <si>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</si>
  <si>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</si>
  <si>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</si>
  <si>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</si>
  <si>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</si>
  <si>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</si>
  <si>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</si>
  <si>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</si>
  <si>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</si>
  <si>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</si>
  <si>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</si>
  <si>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</si>
  <si>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</si>
  <si>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</si>
  <si>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</si>
  <si>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</si>
  <si>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</si>
  <si>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</si>
  <si>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</si>
  <si>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</si>
  <si>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</si>
  <si>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</si>
  <si>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</si>
  <si>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</si>
  <si>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</si>
  <si>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</si>
  <si>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</si>
  <si>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</si>
  <si>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</si>
  <si>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</si>
  <si>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</si>
  <si>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</si>
  <si>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</si>
  <si>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</si>
  <si>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</si>
  <si>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</si>
  <si>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</si>
  <si>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</si>
  <si>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</si>
  <si>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</si>
  <si>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</si>
  <si>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</si>
  <si>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</si>
  <si>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</si>
  <si>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</si>
  <si>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</si>
  <si>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</si>
  <si>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</si>
  <si>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</si>
  <si>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</si>
  <si>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</si>
  <si>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</si>
  <si>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</si>
  <si>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</si>
  <si>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</si>
  <si>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</si>
  <si>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</si>
  <si>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</si>
  <si>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</si>
  <si>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</si>
  <si>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</si>
  <si>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</si>
  <si>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</si>
  <si>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</si>
  <si>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</si>
  <si>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</si>
  <si>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</si>
  <si>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</si>
  <si>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</si>
  <si>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</si>
  <si>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</si>
  <si>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</si>
  <si>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</si>
  <si>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</si>
  <si>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</si>
  <si>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</si>
  <si>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</si>
  <si>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</si>
  <si>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</si>
  <si>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</si>
  <si>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</si>
  <si>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</si>
  <si>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</si>
  <si>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</si>
  <si>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</si>
  <si>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</si>
  <si>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</si>
  <si>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</si>
  <si>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</si>
  <si>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</si>
  <si>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</si>
  <si>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</si>
  <si>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</si>
  <si>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</si>
  <si>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</si>
  <si>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</si>
  <si>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</si>
  <si>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</si>
  <si>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</si>
  <si>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</si>
  <si>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</si>
  <si>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</si>
  <si>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</si>
  <si>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</si>
  <si>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</si>
  <si>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</si>
  <si>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</si>
  <si>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</si>
  <si>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</si>
  <si>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</si>
  <si>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</si>
  <si>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</si>
  <si>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</si>
  <si>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</si>
  <si>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</si>
  <si>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</si>
  <si>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</si>
  <si>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</si>
  <si>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</si>
  <si>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</si>
  <si>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</si>
  <si>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</si>
  <si>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</si>
  <si>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</si>
  <si>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</si>
  <si>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</si>
  <si>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</si>
  <si>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</si>
  <si>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</si>
  <si>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</si>
  <si>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</si>
  <si>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</si>
  <si>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</si>
  <si>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</si>
  <si>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</si>
  <si>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</si>
  <si>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</si>
  <si>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</si>
  <si>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</si>
  <si>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</si>
  <si>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</si>
  <si>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</si>
  <si>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</si>
  <si>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</si>
  <si>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</si>
  <si>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</si>
  <si>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</si>
  <si>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</si>
  <si>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</si>
  <si>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</si>
  <si>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</si>
  <si>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</si>
  <si>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</si>
  <si>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</si>
  <si>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</si>
  <si>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</si>
  <si>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</si>
  <si>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</si>
  <si>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</si>
  <si>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</si>
  <si>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</si>
  <si>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</si>
  <si>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</si>
  <si>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</si>
  <si>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</si>
  <si>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</si>
  <si>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</si>
  <si>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</si>
  <si>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</si>
  <si>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</si>
  <si>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</si>
  <si>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</si>
  <si>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</si>
  <si>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</si>
  <si>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</si>
  <si>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</si>
  <si>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</si>
  <si>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</si>
  <si>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</si>
  <si>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</si>
  <si>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</si>
  <si>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</si>
  <si>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</si>
  <si>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</si>
  <si>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</si>
  <si>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</si>
  <si>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</si>
  <si>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</si>
  <si>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</si>
  <si>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</si>
  <si>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</si>
  <si>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</si>
  <si>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</si>
  <si>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</si>
  <si>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</si>
  <si>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</si>
  <si>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</si>
  <si>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</si>
  <si>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</si>
  <si>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</si>
  <si>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</si>
  <si>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</si>
  <si>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</si>
  <si>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</si>
  <si>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</si>
  <si>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</si>
  <si>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</si>
  <si>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</si>
  <si>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</si>
  <si>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</si>
  <si>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</si>
  <si>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</si>
  <si>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</si>
  <si>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</si>
  <si>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</si>
  <si>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</si>
  <si>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</si>
  <si>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</si>
  <si>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</si>
  <si>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</si>
  <si>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</si>
  <si>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</si>
  <si>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</si>
  <si>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</si>
  <si>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</si>
  <si>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</si>
  <si>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</si>
  <si>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</si>
  <si>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</si>
  <si>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</si>
  <si>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</si>
  <si>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</si>
  <si>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</si>
  <si>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</si>
  <si>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</si>
  <si>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</si>
  <si>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</si>
  <si>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</si>
  <si>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</si>
  <si>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</si>
  <si>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</si>
  <si>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</si>
  <si>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</si>
  <si>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</si>
  <si>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</si>
  <si>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</si>
  <si>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</si>
  <si>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</si>
  <si>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</si>
  <si>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</si>
  <si>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</si>
  <si>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</si>
  <si>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</si>
  <si>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</si>
  <si>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</si>
  <si>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</si>
  <si>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</si>
  <si>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</si>
  <si>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</si>
  <si>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</si>
  <si>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</si>
  <si>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</si>
  <si>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</si>
  <si>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</si>
  <si>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</si>
  <si>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</si>
  <si>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</si>
  <si>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</si>
  <si>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</si>
  <si>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</si>
  <si>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</si>
  <si>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</si>
  <si>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</si>
  <si>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</si>
  <si>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</si>
  <si>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</si>
  <si>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</si>
  <si>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</si>
  <si>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</si>
  <si>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</si>
  <si>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</si>
  <si>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</si>
  <si>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</si>
  <si>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</si>
  <si>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</si>
  <si>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</si>
  <si>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</si>
  <si>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</si>
  <si>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</si>
  <si>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</si>
  <si>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</si>
  <si>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</si>
  <si>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</si>
  <si>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</si>
  <si>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</si>
  <si>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</si>
  <si>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</si>
  <si>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</si>
  <si>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</si>
  <si>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</si>
  <si>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</si>
  <si>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</si>
  <si>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</si>
  <si>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</si>
  <si>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</si>
  <si>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</si>
  <si>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</si>
  <si>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</si>
  <si>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</si>
  <si>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</si>
  <si>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</si>
  <si>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</si>
  <si>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</si>
  <si>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</si>
  <si>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</si>
  <si>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</si>
  <si>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</si>
  <si>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</si>
  <si>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</si>
  <si>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</si>
  <si>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</si>
  <si>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</si>
  <si>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</si>
  <si>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</si>
  <si>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</si>
  <si>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</si>
  <si>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</si>
  <si>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</si>
  <si>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</si>
  <si>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</si>
  <si>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</si>
  <si>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</si>
  <si>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</si>
  <si>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</si>
  <si>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</si>
  <si>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</si>
  <si>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</si>
  <si>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</si>
  <si>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</si>
  <si>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</si>
  <si>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</si>
  <si>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</si>
  <si>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</si>
  <si>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</si>
  <si>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</si>
  <si>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</si>
  <si>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</si>
  <si>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</si>
  <si>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</si>
  <si>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</si>
  <si>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</si>
  <si>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</si>
  <si>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</si>
  <si>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</si>
  <si>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</si>
  <si>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</si>
  <si>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</si>
  <si>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</si>
  <si>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</si>
  <si>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</si>
  <si>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</si>
  <si>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</si>
  <si>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</si>
  <si>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</si>
  <si>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</si>
  <si>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</si>
  <si>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</si>
  <si>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</si>
  <si>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</si>
  <si>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</si>
  <si>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</si>
  <si>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</si>
  <si>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</si>
  <si>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</si>
  <si>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</si>
  <si>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</si>
  <si>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</si>
  <si>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</si>
  <si>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</si>
  <si>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</si>
  <si>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</si>
  <si>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</si>
  <si>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</si>
  <si>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</si>
  <si>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</si>
  <si>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</si>
  <si>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</si>
  <si>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</si>
  <si>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</si>
  <si>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</si>
  <si>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</si>
  <si>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</si>
  <si>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</si>
  <si>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</si>
  <si>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</si>
  <si>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</si>
  <si>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</si>
  <si>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</si>
  <si>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</si>
  <si>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</si>
  <si>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</si>
  <si>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</si>
  <si>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</si>
  <si>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</si>
  <si>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</si>
  <si>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</si>
  <si>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</si>
  <si>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</si>
  <si>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</si>
  <si>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</si>
  <si>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</si>
  <si>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</si>
  <si>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</si>
  <si>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</si>
  <si>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</si>
  <si>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</si>
  <si>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</si>
  <si>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</si>
  <si>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</si>
  <si>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</si>
  <si>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</si>
  <si>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</si>
  <si>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</si>
  <si>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</si>
  <si>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</si>
  <si>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</si>
  <si>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</si>
  <si>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</si>
  <si>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</si>
  <si>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</si>
  <si>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</si>
  <si>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</si>
  <si>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</si>
  <si>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</si>
  <si>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</si>
  <si>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</si>
  <si>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</si>
  <si>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</si>
  <si>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</si>
  <si>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</si>
  <si>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</si>
  <si>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</si>
  <si>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</si>
  <si>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</si>
  <si>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</si>
  <si>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</si>
  <si>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</si>
  <si>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</si>
  <si>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</si>
  <si>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</si>
  <si>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</si>
  <si>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</si>
  <si>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</si>
  <si>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</si>
  <si>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</si>
  <si>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</si>
  <si>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</si>
  <si>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</si>
  <si>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</si>
  <si>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</si>
  <si>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</si>
  <si>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</si>
  <si>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</si>
  <si>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</si>
  <si>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</si>
  <si>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</si>
  <si>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</si>
  <si>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</si>
  <si>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</si>
  <si>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</si>
  <si>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</si>
  <si>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</si>
  <si>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</si>
  <si>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</si>
  <si>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</si>
  <si>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</si>
  <si>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</si>
  <si>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</si>
  <si>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</si>
  <si>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</si>
  <si>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</si>
  <si>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</si>
  <si>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</si>
  <si>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</si>
  <si>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</si>
  <si>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</si>
  <si>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</si>
  <si>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</si>
  <si>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</si>
  <si>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</si>
  <si>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</si>
  <si>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</si>
  <si>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</si>
  <si>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</si>
  <si>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</si>
  <si>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</si>
  <si>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</si>
  <si>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</si>
  <si>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</si>
  <si>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</si>
  <si>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</si>
  <si>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</si>
  <si>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</si>
  <si>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</si>
  <si>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</si>
  <si>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</si>
  <si>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</si>
  <si>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</si>
  <si>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</si>
  <si>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</si>
  <si>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</si>
  <si>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</si>
  <si>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</si>
  <si>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</si>
  <si>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</si>
  <si>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</si>
  <si>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</si>
  <si>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</si>
  <si>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</si>
  <si>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</si>
  <si>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</si>
  <si>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</si>
  <si>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</si>
  <si>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</si>
  <si>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</si>
  <si>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</si>
  <si>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</si>
  <si>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</si>
  <si>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</si>
  <si>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</si>
  <si>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</si>
  <si>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</si>
  <si>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</si>
  <si>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</si>
  <si>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</si>
  <si>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</si>
  <si>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</si>
  <si>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</si>
  <si>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</si>
  <si>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</si>
  <si>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</si>
  <si>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</si>
  <si>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</si>
  <si>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</si>
  <si>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</si>
  <si>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</si>
  <si>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</si>
  <si>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</si>
  <si>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</si>
  <si>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</si>
  <si>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</si>
  <si>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</si>
  <si>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</si>
  <si>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</si>
  <si>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</si>
  <si>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</si>
  <si>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</si>
  <si>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</si>
  <si>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</si>
  <si>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</si>
  <si>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</si>
  <si>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</si>
  <si>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</si>
  <si>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</si>
  <si>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</si>
  <si>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</si>
  <si>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</si>
  <si>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</si>
  <si>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</si>
  <si>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</si>
  <si>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</si>
  <si>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</si>
  <si>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</si>
  <si>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</si>
  <si>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</si>
  <si>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</si>
  <si>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</si>
  <si>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</si>
  <si>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</si>
  <si>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</si>
  <si>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</si>
  <si>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</si>
  <si>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</si>
  <si>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</si>
  <si>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</si>
  <si>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</si>
  <si>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</si>
  <si>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</si>
  <si>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</si>
  <si>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</si>
  <si>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</si>
  <si>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</si>
  <si>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</si>
  <si>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</si>
  <si>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</si>
  <si>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</si>
  <si>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</si>
  <si>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</si>
  <si>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</si>
  <si>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</si>
  <si>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</si>
  <si>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</si>
  <si>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</si>
  <si>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</si>
  <si>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</si>
  <si>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</si>
  <si>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</si>
  <si>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</si>
  <si>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</si>
  <si>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</si>
  <si>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</si>
  <si>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</si>
  <si>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</si>
  <si>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</si>
  <si>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</si>
  <si>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</si>
  <si>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</si>
  <si>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</si>
  <si>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</si>
  <si>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</si>
  <si>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</si>
  <si>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</si>
  <si>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</si>
  <si>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</si>
  <si>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</si>
  <si>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</si>
  <si>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</si>
  <si>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</si>
  <si>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</si>
  <si>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</si>
  <si>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</si>
  <si>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</si>
  <si>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</si>
  <si>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</si>
  <si>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</si>
  <si>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</si>
  <si>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</si>
  <si>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</si>
  <si>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</si>
  <si>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</si>
  <si>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</si>
  <si>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</si>
  <si>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</si>
  <si>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</si>
  <si>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</si>
  <si>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</si>
  <si>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</si>
  <si>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</si>
  <si>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</si>
  <si>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</si>
  <si>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</si>
  <si>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</si>
  <si>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</si>
  <si>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</si>
  <si>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</si>
  <si>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</si>
  <si>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</si>
  <si>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</si>
  <si>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</si>
  <si>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</si>
  <si>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</si>
  <si>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</si>
  <si>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</si>
  <si>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</si>
  <si>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</si>
  <si>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</si>
  <si>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</si>
  <si>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</si>
  <si>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</si>
  <si>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</si>
  <si>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</si>
  <si>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</si>
  <si>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</si>
  <si>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</si>
  <si>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</si>
  <si>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</si>
  <si>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</si>
  <si>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</si>
  <si>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</si>
  <si>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</si>
  <si>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</si>
  <si>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</si>
  <si>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</si>
  <si>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</si>
  <si>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</si>
  <si>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</si>
  <si>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</si>
  <si>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</si>
  <si>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</si>
  <si>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</si>
  <si>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</si>
  <si>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</si>
  <si>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</si>
  <si>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</si>
  <si>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</si>
  <si>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</si>
  <si>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</si>
  <si>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</si>
  <si>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</si>
  <si>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</si>
  <si>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</si>
  <si>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</si>
  <si>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</si>
  <si>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</si>
  <si>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</si>
  <si>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</si>
  <si>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</si>
  <si>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</si>
  <si>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</si>
  <si>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</si>
  <si>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</si>
  <si>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</si>
  <si>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</si>
  <si>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</si>
  <si>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</si>
  <si>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</si>
  <si>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</si>
  <si>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</si>
  <si>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</si>
  <si>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</si>
  <si>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</si>
  <si>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</si>
  <si>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</si>
  <si>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</si>
  <si>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</si>
  <si>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</si>
  <si>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</si>
  <si>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</si>
  <si>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</si>
  <si>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</si>
  <si>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</si>
  <si>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</si>
  <si>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</si>
  <si>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</si>
  <si>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</si>
  <si>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</si>
  <si>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</si>
  <si>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</si>
  <si>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</si>
  <si>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</si>
  <si>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</si>
  <si>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</si>
  <si>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</si>
  <si>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</si>
  <si>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</si>
  <si>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</si>
  <si>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</si>
  <si>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</si>
  <si>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</si>
  <si>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</si>
  <si>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</si>
  <si>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</si>
  <si>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</si>
  <si>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</si>
  <si>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</si>
  <si>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</si>
  <si>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</si>
  <si>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</si>
  <si>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</si>
  <si>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</si>
  <si>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</si>
  <si>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</si>
  <si>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</si>
  <si>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</si>
  <si>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</si>
  <si>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</si>
  <si>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</si>
  <si>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</si>
  <si>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</si>
  <si>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</si>
  <si>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</si>
  <si>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</si>
  <si>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</si>
  <si>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</si>
  <si>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</si>
  <si>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</si>
  <si>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</si>
  <si>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</si>
  <si>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</si>
  <si>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</si>
  <si>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</si>
  <si>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</si>
  <si>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</si>
  <si>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</si>
  <si>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</si>
  <si>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</si>
  <si>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</si>
  <si>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</si>
  <si>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</si>
  <si>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</si>
  <si>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</si>
  <si>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</si>
  <si>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</si>
  <si>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</si>
  <si>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</si>
  <si>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</si>
  <si>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</si>
  <si>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</si>
  <si>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</si>
  <si>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</si>
  <si>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</si>
  <si>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</si>
  <si>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</si>
  <si>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</si>
  <si>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</si>
  <si>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</si>
  <si>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</si>
  <si>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</si>
  <si>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</si>
  <si>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</si>
  <si>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</si>
  <si>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</si>
  <si>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</si>
  <si>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</si>
  <si>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</si>
  <si>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</si>
  <si>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</si>
  <si>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</si>
  <si>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</si>
  <si>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</si>
  <si>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</si>
  <si>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</si>
  <si>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</si>
  <si>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</si>
  <si>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</si>
  <si>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</si>
  <si>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</si>
  <si>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</si>
  <si>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</si>
  <si>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</si>
  <si>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</si>
  <si>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</si>
  <si>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</si>
  <si>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</si>
  <si>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</si>
  <si>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</si>
  <si>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</si>
  <si>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</si>
  <si>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</si>
  <si>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</si>
  <si>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</si>
  <si>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</si>
  <si>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</si>
  <si>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</si>
  <si>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</si>
  <si>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</si>
  <si>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</si>
  <si>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</si>
  <si>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</si>
  <si>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</si>
  <si>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</si>
  <si>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</si>
  <si>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</si>
  <si>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</si>
  <si>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</si>
  <si>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</si>
  <si>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</si>
  <si>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</si>
  <si>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</si>
  <si>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</si>
  <si>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</si>
  <si>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</si>
  <si>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</si>
  <si>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</si>
  <si>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</si>
  <si>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</si>
  <si>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</si>
  <si>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</si>
  <si>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</si>
  <si>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</si>
  <si>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</si>
  <si>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</si>
  <si>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</si>
  <si>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</si>
  <si>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</si>
  <si>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</si>
  <si>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</si>
  <si>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</si>
  <si>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</si>
  <si>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</si>
  <si>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</si>
  <si>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</si>
  <si>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</si>
  <si>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</si>
  <si>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</si>
  <si>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</si>
  <si>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</si>
  <si>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</si>
  <si>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</si>
  <si>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</si>
  <si>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</si>
  <si>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</si>
  <si>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</si>
  <si>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</si>
  <si>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</si>
  <si>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</si>
  <si>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</si>
  <si>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</si>
  <si>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</si>
  <si>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</si>
  <si>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</si>
  <si>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</si>
  <si>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</si>
  <si>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</si>
  <si>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</si>
  <si>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</si>
  <si>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</si>
  <si>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</si>
  <si>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</si>
  <si>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</si>
  <si>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</si>
  <si>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</si>
  <si>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</si>
  <si>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</si>
  <si>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</si>
  <si>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</si>
  <si>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</si>
  <si>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</si>
  <si>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</si>
  <si>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</si>
  <si>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</si>
  <si>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</si>
  <si>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</si>
  <si>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</si>
  <si>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</si>
  <si>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</si>
  <si>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</si>
  <si>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</si>
  <si>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</si>
  <si>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</si>
  <si>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</si>
  <si>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</si>
  <si>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</si>
  <si>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</si>
  <si>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</si>
  <si>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</si>
  <si>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</si>
  <si>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</si>
  <si>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</si>
  <si>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</si>
  <si>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</si>
  <si>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</si>
  <si>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</si>
  <si>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</si>
  <si>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</si>
  <si>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</si>
  <si>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</si>
  <si>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</si>
  <si>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</si>
  <si>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</si>
  <si>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</si>
  <si>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</si>
  <si>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</si>
  <si>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</si>
  <si>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</si>
  <si>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</si>
  <si>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</si>
  <si>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</si>
  <si>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</si>
  <si>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</si>
  <si>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</si>
  <si>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</si>
  <si>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</si>
  <si>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</si>
  <si>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</si>
  <si>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</si>
  <si>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</si>
  <si>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</si>
  <si>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</si>
  <si>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</si>
  <si>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</si>
  <si>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</si>
  <si>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</si>
  <si>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</si>
  <si>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</si>
  <si>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</si>
  <si>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</si>
  <si>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</si>
  <si>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</si>
  <si>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</si>
  <si>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</si>
  <si>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</si>
  <si>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</si>
  <si>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</si>
  <si>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</si>
  <si>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</si>
  <si>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</si>
  <si>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</si>
  <si>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</si>
  <si>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</si>
  <si>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</si>
  <si>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</si>
  <si>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</si>
  <si>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</si>
  <si>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</si>
  <si>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</si>
  <si>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</si>
  <si>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</si>
  <si>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</si>
  <si>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</si>
  <si>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</si>
  <si>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</si>
  <si>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</si>
  <si>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</si>
  <si>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</si>
  <si>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</si>
  <si>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</si>
  <si>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</si>
  <si>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</si>
  <si>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</si>
  <si>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</si>
  <si>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</si>
  <si>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</si>
  <si>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</si>
  <si>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</si>
  <si>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</si>
  <si>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</si>
  <si>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</si>
  <si>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</si>
  <si>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</si>
  <si>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</si>
  <si>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</si>
  <si>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</si>
  <si>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</si>
  <si>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</si>
  <si>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</si>
  <si>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</si>
  <si>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</si>
  <si>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</si>
  <si>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</si>
  <si>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</si>
  <si>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</si>
  <si>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</si>
  <si>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</si>
  <si>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</si>
  <si>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</si>
  <si>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</si>
  <si>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</si>
  <si>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</si>
  <si>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</si>
  <si>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</si>
  <si>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</si>
  <si>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</si>
  <si>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</si>
  <si>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</si>
  <si>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</si>
  <si>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</si>
  <si>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</si>
  <si>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</si>
  <si>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</si>
  <si>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</si>
  <si>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</si>
  <si>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</si>
  <si>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</si>
  <si>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</si>
  <si>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</si>
  <si>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</si>
  <si>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</si>
  <si>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</si>
  <si>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</si>
  <si>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</si>
  <si>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</si>
  <si>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</si>
  <si>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</si>
  <si>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</si>
  <si>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</si>
  <si>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</si>
  <si>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</si>
  <si>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</si>
  <si>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</si>
  <si>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</si>
  <si>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</si>
  <si>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</si>
  <si>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</si>
  <si>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</si>
  <si>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</si>
  <si>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</si>
  <si>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</si>
  <si>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</si>
  <si>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</si>
  <si>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</si>
  <si>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</si>
  <si>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</si>
  <si>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</si>
  <si>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</si>
  <si>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</si>
  <si>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</si>
  <si>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</si>
  <si>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</si>
  <si>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</si>
  <si>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</si>
  <si>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</si>
  <si>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</si>
  <si>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</si>
  <si>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</si>
  <si>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</si>
  <si>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</si>
  <si>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</si>
  <si>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</si>
  <si>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</si>
  <si>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</si>
  <si>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</si>
  <si>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</si>
  <si>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</si>
  <si>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</si>
  <si>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</si>
  <si>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</si>
  <si>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</si>
  <si>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</si>
  <si>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</si>
  <si>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</si>
  <si>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</si>
  <si>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</si>
  <si>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</si>
  <si>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</si>
  <si>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</si>
  <si>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</si>
  <si>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</si>
  <si>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</si>
  <si>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</si>
  <si>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</si>
  <si>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</si>
  <si>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</si>
  <si>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</si>
  <si>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</si>
  <si>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</si>
  <si>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</si>
  <si>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</si>
  <si>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</si>
  <si>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</si>
  <si>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</si>
  <si>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</si>
  <si>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</si>
  <si>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</si>
  <si>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</si>
  <si>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</si>
  <si>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</si>
  <si>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</si>
  <si>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</si>
  <si>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</si>
  <si>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</si>
  <si>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</si>
  <si>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</si>
  <si>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</si>
  <si>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</si>
  <si>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</si>
  <si>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</si>
  <si>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</si>
  <si>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</si>
  <si>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</si>
  <si>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</si>
  <si>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</si>
  <si>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</si>
  <si>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</si>
  <si>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</si>
  <si>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</si>
  <si>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</si>
  <si>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</si>
  <si>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</si>
  <si>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</si>
  <si>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</si>
  <si>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</si>
  <si>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</si>
  <si>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</si>
  <si>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</si>
  <si>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</si>
  <si>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</si>
  <si>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</si>
  <si>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</si>
  <si>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</si>
  <si>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</si>
  <si>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</si>
  <si>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</si>
  <si>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</si>
  <si>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</si>
  <si>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</si>
  <si>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</si>
  <si>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</si>
  <si>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</si>
  <si>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</si>
  <si>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</si>
  <si>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</si>
  <si>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</si>
  <si>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</si>
  <si>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</si>
  <si>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</si>
  <si>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</si>
  <si>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</si>
  <si>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</si>
  <si>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</si>
  <si>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</si>
  <si>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</si>
  <si>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</si>
  <si>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</si>
  <si>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</si>
  <si>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</si>
  <si>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</si>
  <si>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</si>
  <si>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</si>
  <si>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</si>
  <si>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</si>
  <si>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</si>
  <si>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</si>
  <si>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</si>
  <si>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</si>
  <si>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</si>
  <si>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</si>
  <si>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</si>
  <si>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</si>
  <si>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</si>
  <si>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</si>
  <si>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</si>
  <si>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</si>
  <si>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</si>
  <si>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</si>
  <si>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</si>
  <si>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</si>
  <si>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</si>
  <si>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</si>
  <si>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</si>
  <si>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</si>
  <si>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</si>
  <si>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</si>
  <si>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</si>
  <si>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</si>
  <si>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</si>
  <si>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</si>
  <si>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</si>
  <si>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</si>
  <si>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</si>
  <si>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</si>
  <si>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</si>
  <si>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</si>
  <si>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</si>
  <si>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</si>
  <si>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</si>
  <si>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</si>
  <si>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</si>
  <si>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</si>
  <si>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</si>
  <si>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</si>
  <si>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</si>
  <si>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</si>
  <si>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</si>
  <si>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</si>
  <si>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</si>
  <si>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</si>
  <si>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</si>
  <si>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</si>
  <si>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</si>
  <si>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</si>
  <si>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</si>
  <si>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</si>
  <si>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</si>
  <si>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</si>
  <si>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</si>
  <si>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</si>
  <si>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</si>
  <si>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</si>
  <si>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</si>
  <si>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</si>
  <si>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</si>
  <si>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</si>
  <si>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</si>
  <si>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</si>
  <si>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</si>
  <si>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</si>
  <si>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</si>
  <si>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</si>
  <si>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</si>
  <si>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</si>
  <si>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</si>
  <si>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</si>
  <si>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</si>
  <si>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</si>
  <si>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</si>
  <si>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</si>
  <si>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</si>
  <si>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</si>
  <si>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</si>
  <si>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</si>
  <si>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</si>
  <si>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</si>
  <si>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</si>
  <si>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</si>
  <si>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</si>
  <si>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</si>
  <si>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</si>
  <si>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</si>
  <si>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</si>
  <si>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</si>
  <si>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</si>
  <si>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</si>
  <si>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</si>
  <si>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</si>
  <si>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</si>
  <si>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</si>
  <si>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</si>
  <si>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</si>
  <si>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</si>
  <si>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</si>
  <si>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</si>
  <si>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</si>
  <si>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</si>
  <si>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</si>
  <si>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</si>
  <si>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</si>
  <si>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</si>
  <si>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</si>
  <si>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</si>
  <si>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</si>
  <si>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</si>
  <si>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</si>
  <si>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</si>
  <si>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</si>
  <si>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</si>
  <si>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</si>
  <si>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</si>
  <si>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</si>
  <si>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</si>
  <si>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</si>
  <si>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</si>
  <si>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</si>
  <si>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</si>
  <si>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</si>
  <si>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</si>
  <si>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</si>
  <si>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</si>
  <si>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</si>
  <si>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</si>
  <si>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</si>
  <si>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</si>
  <si>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</si>
  <si>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</si>
  <si>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</si>
  <si>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</si>
  <si>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</si>
  <si>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</si>
  <si>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</si>
  <si>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</si>
  <si>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</si>
  <si>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</si>
  <si>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</si>
  <si>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</si>
  <si>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</si>
  <si>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</si>
  <si>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</si>
  <si>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</si>
  <si>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</si>
  <si>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</si>
  <si>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</si>
  <si>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</si>
  <si>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</si>
  <si>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</si>
  <si>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</si>
  <si>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</si>
  <si>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</si>
  <si>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</si>
  <si>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</si>
  <si>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</si>
  <si>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</si>
  <si>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</si>
  <si>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</si>
  <si>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</si>
  <si>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</si>
  <si>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</si>
  <si>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</si>
  <si>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</si>
  <si>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</si>
  <si>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</si>
  <si>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</si>
  <si>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</si>
  <si>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</si>
  <si>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</si>
  <si>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</si>
  <si>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</si>
  <si>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</si>
  <si>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</si>
  <si>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</si>
  <si>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</si>
  <si>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</si>
  <si>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</si>
  <si>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</si>
  <si>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</si>
  <si>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</si>
  <si>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</si>
  <si>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</si>
  <si>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</si>
  <si>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</si>
  <si>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</si>
  <si>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</si>
  <si>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</si>
  <si>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</si>
  <si>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</si>
  <si>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</si>
  <si>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</si>
  <si>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</si>
  <si>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</si>
  <si>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</si>
  <si>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</si>
  <si>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</si>
  <si>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</si>
  <si>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</si>
  <si>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</si>
  <si>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</si>
  <si>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</si>
  <si>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</si>
  <si>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</si>
  <si>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</si>
  <si>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</si>
  <si>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</si>
  <si>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</si>
  <si>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</si>
  <si>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</si>
  <si>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</si>
  <si>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</si>
  <si>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</si>
  <si>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</si>
  <si>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</si>
  <si>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</si>
  <si>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</si>
  <si>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</si>
  <si>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</si>
  <si>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</si>
  <si>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</si>
  <si>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</si>
  <si>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</si>
  <si>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</si>
  <si>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</si>
  <si>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</si>
  <si>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</si>
  <si>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</si>
  <si>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</si>
  <si>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</si>
  <si>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</si>
  <si>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</si>
  <si>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</si>
  <si>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</si>
  <si>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</si>
  <si>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</si>
  <si>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</si>
  <si>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</si>
  <si>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</si>
  <si>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</si>
  <si>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</si>
  <si>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</si>
  <si>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</si>
  <si>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</si>
  <si>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</si>
  <si>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</si>
  <si>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</si>
  <si>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</si>
  <si>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</si>
  <si>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</si>
  <si>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</si>
  <si>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</si>
  <si>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</si>
  <si>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</si>
  <si>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</si>
  <si>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</si>
  <si>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</si>
  <si>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</si>
  <si>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</si>
  <si>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</si>
  <si>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</si>
  <si>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</si>
  <si>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</si>
  <si>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</si>
  <si>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</si>
  <si>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</si>
  <si>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</si>
  <si>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</si>
  <si>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</si>
  <si>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</si>
  <si>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</si>
  <si>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</si>
  <si>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</si>
  <si>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</si>
  <si>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</si>
  <si>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</si>
  <si>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</si>
  <si>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</si>
  <si>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</si>
  <si>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</si>
  <si>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</si>
  <si>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</si>
  <si>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</si>
  <si>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</si>
  <si>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</si>
  <si>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</si>
  <si>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</si>
  <si>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</si>
  <si>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</si>
  <si>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</si>
  <si>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</si>
  <si>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</si>
  <si>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</si>
  <si>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</si>
  <si>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</si>
  <si>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</si>
  <si>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</si>
  <si>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</si>
  <si>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</si>
  <si>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</si>
  <si>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</si>
  <si>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</si>
  <si>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</si>
  <si>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</si>
  <si>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</si>
  <si>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</si>
  <si>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</si>
  <si>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</si>
  <si>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</si>
  <si>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</si>
  <si>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</si>
  <si>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</si>
  <si>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</si>
  <si>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</si>
  <si>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</si>
  <si>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</si>
  <si>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</si>
  <si>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</si>
  <si>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</si>
  <si>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</si>
  <si>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</si>
  <si>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</si>
  <si>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</si>
  <si>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</si>
  <si>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</si>
  <si>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</si>
  <si>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</si>
  <si>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</si>
  <si>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</si>
  <si>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</si>
  <si>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</si>
  <si>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</si>
  <si>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</si>
  <si>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</si>
  <si>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</si>
  <si>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</si>
  <si>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</si>
  <si>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</si>
  <si>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</si>
  <si>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</si>
  <si>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</si>
  <si>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</si>
  <si>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</si>
  <si>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</si>
  <si>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</si>
  <si>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</si>
  <si>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</si>
  <si>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</si>
  <si>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</si>
  <si>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</si>
  <si>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</si>
  <si>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</si>
  <si>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</si>
  <si>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</si>
  <si>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</si>
  <si>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</si>
  <si>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</si>
  <si>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</si>
  <si>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</si>
  <si>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</si>
  <si>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</si>
  <si>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</si>
  <si>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</si>
  <si>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</si>
  <si>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</si>
  <si>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</si>
  <si>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</si>
  <si>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</si>
  <si>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</si>
  <si>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</si>
  <si>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</si>
  <si>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</si>
  <si>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</si>
  <si>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</si>
  <si>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</si>
  <si>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</si>
  <si>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</si>
  <si>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</si>
  <si>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</si>
  <si>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</si>
  <si>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</si>
  <si>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</si>
  <si>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</si>
  <si>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</si>
  <si>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</si>
  <si>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</si>
  <si>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</si>
  <si>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</si>
  <si>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</si>
  <si>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</si>
  <si>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</si>
  <si>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</si>
  <si>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</si>
  <si>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</si>
  <si>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</si>
  <si>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</si>
  <si>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</si>
  <si>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</si>
  <si>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</si>
  <si>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</si>
  <si>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</si>
  <si>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</si>
  <si>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</si>
  <si>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</si>
  <si>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</si>
  <si>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</si>
  <si>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</si>
  <si>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</si>
  <si>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</si>
  <si>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</si>
  <si>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</si>
  <si>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</si>
  <si>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</si>
  <si>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</si>
  <si>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</si>
  <si>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</si>
  <si>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</si>
  <si>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</si>
  <si>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</si>
  <si>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</si>
  <si>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</si>
  <si>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</si>
  <si>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</si>
  <si>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</si>
  <si>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</si>
  <si>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</si>
  <si>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</si>
  <si>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</si>
  <si>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</si>
  <si>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</si>
  <si>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</si>
  <si>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</si>
  <si>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</si>
  <si>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</si>
  <si>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</si>
  <si>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</si>
  <si>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</si>
  <si>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</si>
  <si>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</si>
  <si>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</si>
  <si>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</si>
  <si>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</si>
  <si>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</si>
  <si>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</si>
  <si>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</si>
  <si>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</si>
  <si>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</si>
  <si>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</si>
  <si>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</si>
  <si>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</si>
  <si>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</si>
  <si>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</si>
  <si>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</si>
  <si>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</si>
  <si>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</si>
  <si>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</si>
  <si>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</si>
  <si>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</si>
  <si>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</si>
  <si>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</si>
  <si>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</si>
  <si>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</si>
  <si>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</si>
  <si>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</si>
  <si>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</si>
  <si>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</si>
  <si>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</si>
  <si>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</si>
  <si>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</si>
  <si>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</si>
  <si>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</si>
  <si>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</si>
  <si>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</si>
  <si>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</si>
  <si>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</si>
  <si>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</si>
  <si>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</si>
  <si>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</si>
  <si>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</si>
  <si>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</si>
  <si>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</si>
  <si>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</si>
  <si>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</si>
  <si>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</si>
  <si>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</si>
  <si>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</si>
  <si>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</si>
  <si>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</si>
  <si>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</si>
  <si>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</si>
  <si>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</si>
  <si>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</si>
  <si>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</si>
  <si>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</si>
  <si>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</si>
  <si>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</si>
  <si>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</si>
  <si>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</si>
  <si>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</si>
  <si>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</si>
  <si>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</si>
  <si>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</si>
  <si>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</si>
  <si>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</si>
  <si>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</si>
  <si>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</si>
  <si>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</si>
  <si>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</si>
  <si>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</si>
  <si>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</si>
  <si>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</si>
  <si>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</si>
  <si>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</si>
  <si>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</si>
  <si>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</si>
  <si>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</si>
  <si>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</si>
  <si>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</si>
  <si>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</si>
  <si>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</si>
  <si>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</si>
  <si>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</si>
  <si>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</si>
  <si>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</si>
  <si>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</si>
  <si>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</si>
  <si>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</si>
  <si>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</si>
  <si>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</si>
  <si>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</si>
  <si>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</si>
  <si>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</si>
  <si>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</si>
  <si>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</si>
  <si>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</si>
  <si>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</si>
  <si>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</si>
  <si>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</si>
  <si>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</si>
  <si>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</si>
  <si>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</si>
  <si>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</si>
  <si>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</si>
  <si>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</si>
  <si>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</si>
  <si>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</si>
  <si>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</si>
  <si>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</si>
  <si>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</si>
  <si>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</si>
  <si>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</si>
  <si>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</si>
  <si>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</si>
  <si>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</si>
  <si>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</si>
  <si>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</si>
  <si>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</si>
  <si>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</si>
  <si>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</si>
  <si>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</si>
  <si>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</si>
  <si>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</si>
  <si>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</si>
  <si>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</si>
  <si>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</si>
  <si>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</si>
  <si>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</si>
  <si>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</si>
  <si>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</si>
  <si>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</si>
  <si>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</si>
  <si>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</si>
  <si>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</si>
  <si>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</si>
  <si>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</si>
  <si>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</si>
  <si>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</si>
  <si>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</si>
  <si>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</si>
  <si>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</si>
  <si>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</si>
  <si>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</si>
  <si>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</si>
  <si>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</si>
  <si>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</si>
  <si>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</si>
  <si>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</si>
  <si>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</si>
  <si>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</si>
  <si>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</si>
  <si>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</si>
  <si>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</si>
  <si>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</si>
  <si>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</si>
  <si>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</si>
  <si>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</si>
  <si>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</si>
  <si>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</si>
  <si>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</si>
  <si>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</si>
  <si>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</si>
  <si>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</si>
  <si>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</si>
  <si>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</si>
  <si>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</si>
  <si>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</si>
  <si>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</si>
  <si>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</si>
  <si>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</si>
  <si>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</si>
  <si>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</si>
  <si>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</si>
  <si>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</si>
  <si>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</si>
  <si>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</si>
  <si>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</si>
  <si>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</si>
  <si>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</si>
  <si>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</si>
  <si>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</si>
  <si>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</si>
  <si>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</si>
  <si>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</si>
  <si>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</si>
  <si>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</si>
  <si>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</si>
  <si>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</si>
  <si>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</si>
  <si>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</si>
  <si>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</si>
  <si>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</si>
  <si>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</si>
  <si>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</si>
  <si>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</si>
  <si>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</si>
  <si>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</si>
  <si>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</si>
  <si>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</si>
  <si>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</si>
  <si>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</si>
  <si>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</si>
  <si>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</si>
  <si>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</si>
  <si>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</si>
  <si>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</si>
  <si>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</si>
  <si>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</si>
  <si>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</si>
  <si>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</si>
  <si>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</si>
  <si>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</si>
  <si>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</si>
  <si>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</si>
  <si>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</si>
  <si>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</si>
  <si>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</si>
  <si>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</si>
  <si>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</si>
  <si>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</si>
  <si>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</si>
  <si>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</si>
  <si>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</si>
  <si>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</si>
  <si>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</si>
  <si>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</si>
  <si>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</si>
  <si>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</si>
  <si>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</si>
  <si>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</si>
  <si>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</si>
  <si>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</si>
  <si>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</si>
  <si>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</si>
  <si>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</si>
  <si>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</si>
  <si>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</si>
  <si>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</si>
  <si>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</si>
  <si>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</si>
  <si>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</si>
  <si>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</si>
  <si>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</si>
  <si>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</si>
  <si>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</si>
  <si>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</si>
  <si>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</si>
  <si>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</si>
  <si>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</si>
  <si>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</si>
  <si>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</si>
  <si>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</si>
  <si>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</si>
  <si>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</si>
  <si>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</si>
  <si>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</si>
  <si>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</si>
  <si>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</si>
  <si>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</si>
  <si>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</si>
  <si>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</si>
  <si>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</si>
  <si>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</si>
  <si>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</si>
  <si>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</si>
  <si>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</si>
  <si>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</si>
  <si>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</si>
  <si>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</si>
  <si>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</si>
  <si>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</si>
  <si>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</si>
  <si>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</si>
  <si>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</si>
  <si>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</si>
  <si>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</si>
  <si>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</si>
  <si>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</si>
  <si>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</si>
  <si>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</si>
  <si>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</si>
  <si>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</si>
  <si>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</si>
  <si>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</si>
  <si>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</si>
  <si>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</si>
  <si>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</si>
  <si>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</si>
  <si>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</si>
  <si>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</si>
  <si>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</si>
  <si>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</si>
  <si>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</si>
  <si>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</si>
  <si>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</si>
  <si>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</si>
  <si>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</si>
  <si>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</si>
  <si>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</si>
  <si>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</si>
  <si>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</si>
  <si>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</si>
  <si>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</si>
  <si>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</si>
  <si>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</si>
  <si>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</si>
  <si>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</si>
  <si>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</si>
  <si>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</si>
  <si>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</si>
  <si>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</si>
  <si>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</si>
  <si>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</si>
  <si>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</si>
  <si>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</si>
  <si>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</si>
  <si>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</si>
  <si>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</si>
  <si>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</si>
  <si>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</si>
  <si>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</si>
  <si>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</si>
  <si>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</si>
  <si>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</si>
  <si>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</si>
  <si>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</si>
  <si>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</si>
  <si>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</si>
  <si>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</si>
  <si>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</si>
  <si>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</si>
  <si>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</si>
  <si>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</si>
  <si>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</si>
  <si>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</si>
  <si>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</si>
  <si>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</si>
  <si>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</si>
  <si>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</si>
  <si>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</si>
  <si>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</si>
  <si>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</si>
  <si>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</si>
  <si>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</si>
  <si>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</si>
  <si>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</si>
  <si>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</si>
  <si>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</si>
  <si>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</si>
  <si>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</si>
  <si>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</si>
  <si>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</si>
  <si>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</si>
  <si>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</si>
  <si>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</si>
  <si>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</si>
  <si>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</si>
  <si>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</si>
  <si>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</si>
  <si>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</si>
  <si>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</si>
  <si>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</si>
  <si>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</si>
  <si>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</si>
  <si>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</si>
  <si>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</si>
  <si>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</si>
  <si>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</si>
  <si>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</si>
  <si>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</si>
  <si>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</si>
  <si>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</si>
  <si>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</si>
  <si>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</si>
  <si>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</si>
  <si>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</si>
  <si>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</si>
  <si>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</si>
  <si>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</si>
  <si>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</si>
  <si>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</si>
  <si>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</si>
  <si>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</si>
  <si>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</si>
  <si>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</si>
  <si>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</si>
  <si>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</si>
  <si>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</si>
  <si>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</si>
  <si>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</si>
  <si>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</si>
  <si>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</si>
  <si>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</si>
  <si>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</si>
  <si>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</si>
  <si>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</si>
  <si>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</si>
  <si>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</si>
  <si>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</si>
  <si>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</si>
  <si>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</si>
  <si>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</si>
  <si>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</si>
  <si>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</si>
  <si>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</si>
  <si>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</si>
  <si>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</si>
  <si>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</si>
  <si>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</si>
  <si>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</si>
  <si>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</si>
  <si>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</si>
  <si>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</si>
  <si>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</si>
  <si>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</si>
  <si>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</si>
  <si>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</si>
  <si>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</si>
  <si>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</si>
  <si>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</si>
  <si>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</si>
  <si>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</si>
  <si>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</si>
  <si>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</si>
  <si>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</si>
  <si>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</si>
  <si>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</si>
  <si>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</si>
  <si>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</si>
  <si>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</si>
  <si>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</si>
  <si>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</si>
  <si>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</si>
  <si>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</si>
  <si>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</si>
  <si>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</si>
  <si>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</si>
  <si>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</si>
  <si>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</si>
  <si>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</si>
  <si>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</si>
  <si>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</si>
  <si>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</si>
  <si>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</si>
  <si>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</si>
  <si>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</si>
  <si>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</si>
  <si>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</si>
  <si>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</si>
  <si>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</si>
  <si>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</si>
  <si>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</si>
  <si>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</si>
  <si>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</si>
  <si>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</si>
  <si>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</si>
  <si>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</si>
  <si>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</si>
  <si>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</si>
  <si>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</si>
  <si>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</si>
  <si>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</si>
  <si>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</si>
  <si>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</si>
  <si>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</si>
  <si>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</si>
  <si>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</si>
  <si>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</si>
  <si>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</si>
  <si>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</si>
  <si>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</si>
  <si>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</si>
  <si>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</si>
  <si>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</si>
  <si>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</si>
  <si>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</si>
  <si>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</si>
  <si>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</si>
  <si>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</si>
  <si>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</si>
  <si>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</si>
  <si>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</si>
  <si>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</si>
  <si>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</si>
  <si>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</si>
  <si>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</si>
  <si>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</si>
  <si>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</si>
  <si>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</si>
  <si>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</si>
  <si>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</si>
  <si>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</si>
  <si>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</si>
  <si>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</si>
  <si>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</si>
  <si>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</si>
  <si>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</si>
  <si>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</si>
  <si>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</si>
  <si>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</si>
  <si>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</si>
  <si>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</si>
  <si>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</si>
  <si>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</si>
  <si>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</si>
  <si>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</si>
  <si>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</si>
  <si>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</si>
  <si>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</si>
  <si>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</si>
  <si>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</si>
  <si>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</si>
  <si>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</si>
  <si>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</si>
  <si>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</si>
  <si>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</si>
  <si>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</si>
  <si>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</si>
  <si>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</si>
  <si>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</si>
  <si>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</si>
  <si>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</si>
  <si>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</si>
  <si>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</si>
  <si>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</si>
  <si>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</si>
  <si>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</si>
  <si>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</si>
  <si>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</si>
  <si>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</si>
  <si>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</si>
  <si>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</si>
  <si>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</si>
  <si>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</si>
  <si>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</si>
  <si>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</si>
  <si>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</si>
  <si>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</si>
  <si>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</si>
  <si>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</si>
  <si>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</si>
  <si>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</si>
  <si>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</si>
  <si>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</si>
  <si>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</si>
  <si>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</si>
  <si>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</si>
  <si>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</si>
  <si>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</si>
  <si>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</si>
  <si>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</si>
  <si>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</si>
  <si>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</si>
  <si>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</si>
  <si>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</si>
  <si>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</si>
  <si>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</si>
  <si>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</si>
  <si>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</si>
  <si>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</si>
  <si>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</si>
  <si>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</si>
  <si>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</si>
  <si>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</si>
  <si>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</si>
  <si>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</si>
  <si>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</si>
  <si>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</si>
  <si>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</si>
  <si>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</si>
  <si>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</si>
  <si>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</si>
  <si>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</si>
  <si>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</si>
  <si>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</si>
  <si>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</si>
  <si>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</si>
  <si>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</si>
  <si>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</si>
  <si>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</si>
  <si>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</si>
  <si>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</si>
  <si>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</si>
  <si>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</si>
  <si>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</si>
  <si>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</si>
  <si>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</si>
  <si>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</si>
  <si>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</si>
  <si>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</si>
  <si>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</si>
  <si>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</si>
  <si>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</si>
  <si>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</si>
  <si>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</si>
  <si>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</si>
  <si>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</si>
  <si>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</si>
  <si>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</si>
  <si>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</si>
  <si>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</si>
  <si>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</si>
  <si>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</si>
  <si>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</si>
  <si>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</si>
  <si>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</si>
  <si>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</si>
  <si>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</si>
  <si>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</si>
  <si>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</si>
  <si>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</si>
  <si>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</si>
  <si>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</si>
  <si>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</si>
  <si>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</si>
  <si>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</si>
  <si>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</si>
  <si>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</si>
  <si>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</si>
  <si>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</si>
  <si>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</si>
  <si>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</si>
  <si>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</si>
  <si>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</si>
  <si>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</si>
  <si>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</si>
  <si>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</si>
  <si>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</si>
  <si>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</si>
  <si>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</si>
  <si>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</si>
  <si>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</si>
  <si>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</si>
  <si>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</si>
  <si>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</si>
  <si>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</si>
  <si>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</si>
  <si>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</si>
  <si>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</si>
  <si>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</si>
  <si>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</si>
  <si>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</si>
  <si>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</si>
  <si>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</si>
  <si>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</si>
  <si>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</si>
  <si>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</si>
  <si>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</si>
  <si>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</si>
  <si>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</si>
  <si>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</si>
  <si>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</si>
  <si>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</si>
  <si>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</si>
  <si>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</si>
  <si>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</si>
  <si>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</si>
  <si>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</si>
  <si>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</si>
  <si>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</si>
  <si>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</si>
  <si>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</si>
  <si>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</si>
  <si>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</si>
  <si>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</si>
  <si>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</si>
  <si>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</si>
  <si>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</si>
  <si>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</si>
  <si>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</si>
  <si>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</si>
  <si>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</si>
  <si>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</si>
  <si>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</si>
  <si>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</si>
  <si>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</si>
  <si>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</si>
  <si>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</si>
  <si>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</si>
  <si>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</si>
  <si>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</si>
  <si>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</si>
  <si>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</si>
  <si>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</si>
  <si>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</si>
  <si>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</si>
  <si>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</si>
  <si>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</si>
  <si>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</si>
  <si>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</si>
  <si>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</si>
  <si>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</si>
  <si>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</si>
  <si>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</si>
  <si>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</si>
  <si>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</si>
  <si>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</si>
  <si>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</si>
  <si>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</si>
  <si>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</si>
  <si>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</si>
  <si>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</si>
  <si>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</si>
  <si>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</si>
  <si>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</si>
  <si>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</si>
  <si>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</si>
  <si>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</si>
  <si>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</si>
  <si>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</si>
  <si>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</si>
  <si>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</si>
  <si>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</si>
  <si>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</si>
  <si>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</si>
  <si>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</si>
  <si>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</si>
  <si>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</si>
  <si>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</si>
  <si>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</si>
  <si>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</si>
  <si>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</si>
  <si>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</si>
  <si>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</si>
  <si>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</si>
  <si>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</si>
  <si>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</si>
  <si>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</si>
  <si>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</si>
  <si>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</si>
  <si>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</si>
  <si>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</si>
  <si>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</si>
  <si>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</si>
  <si>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</si>
  <si>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</si>
  <si>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</si>
  <si>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</si>
  <si>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</si>
  <si>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</si>
  <si>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</si>
  <si>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</si>
  <si>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</si>
  <si>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</si>
  <si>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</si>
  <si>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</si>
  <si>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</si>
  <si>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</si>
  <si>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</si>
  <si>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</si>
  <si>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</si>
  <si>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</si>
  <si>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</si>
  <si>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</si>
  <si>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</si>
  <si>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</si>
  <si>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</si>
  <si>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</si>
  <si>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</si>
  <si>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</si>
  <si>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</si>
  <si>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</si>
  <si>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</si>
  <si>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</si>
  <si>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</si>
  <si>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</si>
  <si>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</si>
  <si>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</si>
  <si>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</si>
  <si>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</si>
  <si>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</si>
  <si>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</si>
  <si>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</si>
  <si>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</si>
  <si>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</si>
  <si>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</si>
  <si>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</si>
  <si>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</si>
  <si>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</si>
  <si>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</si>
  <si>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</si>
  <si>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</si>
  <si>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</si>
  <si>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</si>
  <si>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</si>
  <si>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</si>
  <si>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</si>
  <si>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</si>
  <si>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</si>
  <si>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</si>
  <si>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</si>
  <si>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</si>
  <si>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</si>
  <si>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</si>
  <si>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</si>
  <si>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</si>
  <si>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</si>
  <si>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</si>
  <si>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</si>
  <si>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</si>
  <si>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</si>
  <si>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</si>
  <si>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</si>
  <si>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</si>
  <si>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</si>
  <si>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</si>
  <si>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</si>
  <si>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</si>
  <si>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</si>
  <si>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</si>
  <si>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</si>
  <si>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</si>
  <si>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</si>
  <si>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</si>
  <si>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</si>
  <si>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</si>
  <si>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</si>
  <si>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</si>
  <si>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</si>
  <si>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</si>
  <si>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</si>
  <si>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</si>
  <si>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</si>
  <si>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</si>
  <si>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</si>
  <si>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</si>
  <si>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</si>
  <si>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</si>
  <si>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</si>
  <si>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</si>
  <si>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</si>
  <si>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</si>
  <si>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</si>
  <si>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</si>
  <si>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</si>
  <si>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</si>
  <si>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</si>
  <si>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</si>
  <si>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</si>
  <si>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</si>
  <si>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</si>
  <si>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</si>
  <si>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</si>
  <si>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</si>
  <si>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</si>
  <si>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</si>
  <si>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</si>
  <si>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</si>
  <si>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</si>
  <si>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</si>
  <si>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</si>
  <si>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</si>
  <si>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</si>
  <si>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</si>
  <si>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</si>
  <si>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</si>
  <si>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</si>
  <si>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</si>
  <si>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</si>
  <si>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</si>
  <si>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</si>
  <si>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</si>
  <si>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</si>
  <si>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</si>
  <si>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</si>
  <si>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</si>
  <si>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</si>
  <si>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</si>
  <si>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</si>
  <si>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</si>
  <si>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</si>
  <si>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</si>
  <si>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</si>
  <si>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</si>
  <si>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</si>
  <si>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</si>
  <si>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</si>
  <si>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</si>
  <si>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</si>
  <si>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</si>
  <si>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</si>
  <si>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</si>
  <si>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</si>
  <si>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</si>
  <si>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</si>
  <si>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</si>
  <si>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</si>
  <si>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</si>
  <si>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</si>
  <si>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</si>
  <si>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</si>
  <si>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</si>
  <si>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</si>
  <si>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</si>
  <si>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</si>
  <si>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</si>
  <si>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</si>
  <si>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</si>
  <si>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</si>
  <si>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</si>
  <si>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</si>
  <si>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</si>
  <si>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</si>
  <si>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</si>
  <si>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</si>
  <si>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</si>
  <si>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</si>
  <si>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</si>
  <si>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</si>
  <si>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</si>
  <si>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</si>
  <si>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</si>
  <si>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</si>
  <si>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</si>
  <si>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</si>
  <si>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</si>
  <si>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</si>
  <si>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</si>
  <si>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</si>
  <si>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</si>
  <si>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</si>
  <si>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</si>
  <si>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</si>
  <si>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</si>
  <si>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</si>
  <si>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</si>
  <si>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</si>
  <si>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</si>
  <si>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</si>
  <si>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</si>
  <si>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</si>
  <si>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</si>
  <si>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</si>
  <si>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</si>
  <si>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</si>
  <si>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</si>
  <si>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</si>
  <si>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</si>
  <si>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</si>
  <si>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</si>
  <si>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</si>
  <si>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</si>
  <si>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</si>
  <si>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</si>
  <si>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</si>
  <si>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</si>
  <si>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</si>
  <si>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</si>
  <si>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</si>
  <si>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</si>
  <si>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</si>
  <si>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</si>
  <si>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</si>
  <si>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</si>
  <si>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</si>
  <si>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</si>
  <si>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</si>
  <si>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</si>
  <si>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</si>
  <si>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</si>
  <si>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</si>
  <si>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</si>
  <si>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</si>
  <si>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</si>
  <si>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</si>
  <si>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</si>
  <si>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</si>
  <si>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</si>
  <si>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</si>
  <si>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</si>
  <si>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</si>
  <si>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</si>
  <si>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</si>
  <si>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</si>
  <si>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</si>
  <si>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</si>
  <si>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</si>
  <si>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</si>
  <si>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</si>
  <si>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</si>
  <si>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</si>
  <si>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</si>
  <si>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</si>
  <si>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</si>
  <si>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</si>
  <si>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</si>
  <si>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</si>
  <si>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</si>
  <si>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</si>
  <si>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</si>
  <si>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</si>
  <si>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</si>
  <si>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</si>
  <si>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</si>
  <si>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</si>
  <si>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</si>
  <si>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</si>
  <si>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</si>
  <si>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</si>
  <si>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</si>
  <si>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</si>
  <si>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</si>
  <si>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</si>
  <si>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</si>
  <si>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</si>
  <si>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</si>
  <si>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</si>
  <si>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</si>
  <si>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</si>
  <si>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</si>
  <si>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</si>
  <si>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</si>
  <si>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</si>
  <si>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</si>
  <si>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</si>
  <si>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</si>
  <si>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</si>
  <si>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</si>
  <si>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</si>
  <si>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</si>
  <si>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</si>
  <si>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</si>
  <si>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</si>
  <si>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</si>
  <si>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</si>
  <si>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</si>
  <si>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</si>
  <si>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</si>
  <si>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</si>
  <si>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</si>
  <si>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</si>
  <si>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</si>
  <si>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</si>
  <si>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</si>
  <si>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</si>
  <si>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</si>
  <si>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</si>
  <si>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</si>
  <si>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</si>
  <si>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</si>
  <si>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</si>
  <si>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</si>
  <si>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</si>
  <si>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</si>
  <si>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</si>
  <si>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</si>
  <si>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</si>
  <si>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</si>
  <si>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</si>
  <si>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</si>
  <si>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</si>
  <si>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</si>
  <si>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</si>
  <si>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</si>
  <si>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</si>
  <si>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</si>
  <si>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</si>
  <si>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</si>
  <si>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</si>
  <si>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</si>
  <si>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</si>
  <si>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</si>
  <si>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</si>
  <si>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</si>
  <si>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</si>
  <si>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</si>
  <si>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</si>
  <si>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</si>
  <si>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</si>
  <si>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</si>
  <si>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</si>
  <si>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</si>
  <si>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</si>
  <si>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</si>
  <si>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</si>
  <si>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</si>
  <si>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</si>
  <si>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</si>
  <si>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</si>
  <si>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</si>
  <si>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</si>
  <si>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</si>
  <si>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</si>
  <si>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</si>
  <si>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</si>
  <si>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</si>
  <si>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</si>
  <si>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</si>
  <si>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</si>
  <si>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</si>
  <si>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</si>
  <si>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</si>
  <si>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</si>
  <si>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</si>
  <si>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</si>
  <si>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</si>
  <si>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</si>
  <si>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</si>
  <si>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</si>
  <si>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</si>
  <si>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</si>
  <si>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</si>
  <si>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</si>
  <si>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</si>
  <si>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</si>
  <si>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</si>
  <si>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</si>
  <si>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</si>
  <si>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</si>
  <si>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</si>
  <si>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</si>
  <si>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</si>
  <si>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</si>
  <si>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</si>
  <si>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</si>
  <si>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</si>
  <si>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</si>
  <si>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</si>
  <si>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</si>
  <si>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</si>
  <si>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</si>
  <si>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</si>
  <si>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</si>
  <si>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</si>
  <si>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</si>
  <si>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</si>
  <si>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</si>
  <si>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</si>
  <si>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</si>
  <si>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</si>
  <si>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</si>
  <si>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</si>
  <si>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</si>
  <si>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</si>
  <si>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</si>
  <si>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</si>
  <si>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</si>
  <si>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</si>
  <si>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</si>
  <si>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</si>
  <si>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</si>
  <si>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</si>
  <si>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</si>
  <si>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</si>
  <si>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</si>
  <si>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</si>
  <si>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</si>
  <si>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</si>
  <si>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</si>
  <si>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</si>
  <si>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</si>
  <si>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</si>
  <si>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</si>
  <si>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</si>
  <si>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</si>
  <si>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</si>
  <si>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</si>
  <si>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</si>
  <si>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</si>
  <si>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</si>
  <si>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</si>
  <si>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</si>
  <si>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</si>
  <si>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</si>
  <si>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</si>
  <si>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</si>
  <si>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</si>
  <si>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</si>
  <si>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</si>
  <si>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</si>
  <si>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</si>
  <si>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</si>
  <si>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</si>
  <si>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</si>
  <si>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</si>
  <si>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</si>
  <si>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</si>
  <si>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</si>
  <si>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</si>
  <si>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</si>
  <si>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</si>
  <si>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</si>
  <si>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</si>
  <si>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</si>
  <si>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</si>
  <si>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</si>
  <si>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</si>
  <si>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</si>
  <si>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</si>
  <si>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</si>
  <si>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</si>
  <si>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</si>
  <si>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</si>
  <si>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</si>
  <si>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</si>
  <si>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</si>
  <si>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</si>
  <si>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</si>
  <si>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</si>
  <si>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</si>
  <si>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</si>
  <si>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</si>
  <si>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</si>
  <si>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</si>
  <si>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</si>
  <si>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</si>
  <si>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</si>
  <si>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</si>
  <si>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</si>
  <si>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</si>
  <si>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</si>
  <si>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</si>
  <si>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</si>
  <si>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</si>
  <si>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</si>
  <si>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</si>
  <si>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</si>
  <si>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</si>
  <si>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</si>
  <si>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</si>
  <si>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</si>
  <si>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</si>
  <si>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</si>
  <si>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</si>
  <si>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</si>
  <si>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</si>
  <si>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</si>
  <si>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</si>
  <si>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</si>
  <si>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</si>
  <si>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</si>
  <si>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</si>
  <si>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</si>
  <si>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</si>
  <si>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</si>
  <si>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</si>
  <si>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</si>
  <si>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</si>
  <si>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</si>
  <si>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</si>
  <si>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</si>
  <si>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</si>
  <si>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</si>
  <si>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</si>
  <si>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</si>
  <si>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</si>
  <si>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</si>
  <si>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</si>
  <si>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</si>
  <si>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</si>
  <si>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</si>
  <si>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</si>
  <si>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</si>
  <si>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</si>
  <si>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</si>
  <si>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</si>
  <si>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</si>
  <si>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</si>
  <si>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</si>
  <si>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</si>
  <si>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</si>
  <si>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</si>
  <si>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</si>
  <si>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</si>
  <si>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</si>
  <si>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</si>
  <si>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</si>
  <si>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</si>
  <si>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</si>
  <si>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</si>
  <si>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</si>
  <si>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</si>
  <si>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</si>
  <si>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</si>
  <si>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</si>
  <si>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</si>
  <si>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</si>
  <si>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</si>
  <si>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</si>
  <si>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</si>
  <si>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</si>
  <si>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</si>
  <si>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</si>
  <si>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</si>
  <si>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</si>
  <si>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</si>
  <si>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</si>
  <si>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</si>
  <si>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</si>
  <si>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</si>
  <si>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</si>
  <si>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</si>
  <si>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</si>
  <si>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</si>
  <si>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</si>
  <si>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</si>
  <si>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</si>
  <si>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</si>
  <si>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</si>
  <si>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</si>
  <si>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</si>
  <si>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</si>
  <si>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</si>
  <si>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</si>
  <si>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</si>
  <si>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</si>
  <si>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</si>
  <si>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</si>
  <si>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</si>
  <si>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</si>
  <si>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</si>
  <si>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</si>
  <si>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</si>
  <si>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</si>
  <si>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</si>
  <si>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</si>
  <si>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</si>
  <si>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</si>
  <si>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</si>
  <si>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</si>
  <si>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</si>
  <si>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</si>
  <si>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</si>
  <si>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</si>
  <si>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</si>
  <si>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</si>
  <si>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</si>
  <si>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</si>
  <si>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</si>
  <si>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</si>
  <si>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</si>
  <si>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</si>
  <si>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</si>
  <si>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</si>
  <si>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</si>
  <si>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</si>
  <si>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</si>
  <si>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</si>
  <si>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</si>
  <si>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</si>
  <si>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</si>
  <si>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</si>
  <si>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</si>
  <si>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</si>
  <si>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</si>
  <si>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</si>
  <si>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</si>
  <si>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</si>
  <si>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</si>
  <si>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</si>
  <si>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</si>
  <si>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</si>
  <si>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</si>
  <si>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</si>
  <si>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</si>
  <si>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</si>
  <si>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</si>
  <si>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</si>
  <si>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</si>
  <si>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</si>
  <si>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</si>
  <si>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</si>
  <si>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</si>
  <si>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</si>
  <si>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</si>
  <si>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</si>
  <si>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</si>
  <si>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</si>
  <si>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</si>
  <si>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</si>
  <si>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</si>
  <si>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</si>
  <si>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</si>
  <si>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</si>
  <si>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</si>
  <si>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</si>
  <si>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</si>
  <si>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</si>
  <si>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</si>
  <si>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</si>
  <si>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</si>
  <si>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</si>
  <si>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</si>
  <si>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</si>
  <si>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</si>
  <si>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</si>
  <si>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</si>
  <si>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</si>
  <si>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</si>
  <si>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</si>
  <si>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</si>
  <si>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</si>
  <si>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</si>
  <si>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</si>
  <si>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</si>
  <si>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</si>
  <si>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</si>
  <si>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</si>
  <si>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</si>
  <si>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</si>
  <si>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</si>
  <si>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</si>
  <si>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</si>
  <si>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</si>
  <si>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</si>
  <si>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</si>
  <si>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</si>
  <si>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</si>
  <si>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</si>
  <si>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</si>
  <si>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</si>
  <si>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</si>
  <si>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</si>
  <si>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</si>
  <si>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</si>
  <si>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</si>
  <si>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</si>
  <si>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</si>
  <si>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</si>
  <si>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</si>
  <si>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</si>
  <si>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</si>
  <si>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</si>
  <si>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</si>
  <si>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</si>
  <si>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</si>
  <si>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</si>
  <si>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</si>
  <si>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</si>
  <si>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</si>
  <si>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</si>
  <si>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</si>
  <si>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</si>
  <si>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</si>
  <si>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</si>
  <si>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</si>
  <si>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</si>
  <si>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</si>
  <si>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</si>
  <si>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</si>
  <si>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</si>
  <si>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</si>
  <si>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</si>
  <si>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</si>
  <si>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</si>
  <si>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</si>
  <si>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</si>
  <si>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</si>
  <si>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</si>
  <si>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</si>
  <si>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</si>
  <si>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</si>
  <si>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</si>
  <si>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</si>
  <si>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</si>
  <si>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</si>
  <si>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</si>
  <si>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</si>
  <si>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</si>
  <si>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</si>
  <si>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</si>
  <si>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</si>
  <si>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</si>
  <si>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</si>
  <si>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</si>
  <si>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</si>
  <si>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</si>
  <si>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</si>
  <si>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</si>
  <si>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</si>
  <si>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</si>
  <si>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</si>
  <si>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</si>
  <si>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</si>
  <si>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</si>
  <si>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</si>
  <si>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</si>
  <si>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</si>
  <si>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</si>
  <si>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</si>
  <si>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</si>
  <si>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</si>
  <si>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</si>
  <si>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</si>
  <si>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</si>
  <si>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</si>
  <si>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</si>
  <si>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</si>
  <si>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</si>
  <si>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</si>
  <si>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</si>
  <si>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</si>
  <si>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</si>
  <si>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</si>
  <si>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</si>
  <si>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</si>
  <si>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</si>
  <si>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</si>
  <si>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</si>
  <si>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</si>
  <si>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</si>
  <si>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</si>
  <si>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</si>
  <si>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</si>
  <si>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</si>
  <si>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</si>
  <si>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</si>
  <si>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</si>
  <si>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</si>
  <si>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</si>
  <si>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</si>
  <si>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</si>
  <si>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</si>
  <si>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</si>
  <si>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</si>
  <si>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</si>
  <si>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</si>
  <si>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</si>
  <si>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</si>
  <si>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</si>
  <si>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</si>
  <si>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</si>
  <si>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</si>
  <si>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</si>
  <si>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</si>
  <si>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</si>
  <si>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</si>
  <si>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</si>
  <si>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</si>
  <si>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</si>
  <si>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</si>
  <si>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</si>
  <si>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</si>
  <si>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</si>
  <si>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</si>
  <si>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</si>
  <si>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</si>
  <si>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</si>
  <si>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</si>
  <si>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</si>
  <si>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</si>
  <si>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</si>
  <si>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</si>
  <si>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</si>
  <si>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</si>
  <si>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</si>
  <si>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</si>
  <si>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</si>
  <si>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</si>
  <si>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</si>
  <si>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</si>
  <si>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</si>
  <si>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</si>
  <si>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</si>
  <si>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</si>
  <si>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</si>
  <si>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</si>
  <si>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</si>
  <si>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</si>
  <si>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</si>
  <si>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</si>
  <si>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</si>
  <si>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</si>
  <si>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</si>
  <si>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</si>
  <si>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</si>
  <si>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</si>
  <si>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</si>
  <si>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</si>
  <si>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</si>
  <si>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</si>
  <si>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</si>
  <si>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</si>
  <si>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</si>
  <si>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</si>
  <si>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</si>
  <si>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</si>
  <si>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</si>
  <si>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</si>
  <si>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</si>
  <si>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</si>
  <si>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</si>
  <si>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</si>
  <si>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</si>
  <si>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</si>
  <si>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</si>
  <si>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</si>
  <si>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</si>
  <si>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</si>
  <si>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</si>
  <si>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</si>
  <si>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</si>
  <si>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</si>
  <si>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</si>
  <si>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</si>
  <si>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</si>
  <si>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</si>
  <si>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</si>
  <si>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</si>
  <si>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</si>
  <si>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</si>
  <si>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</si>
  <si>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</si>
  <si>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</si>
  <si>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</si>
  <si>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</si>
  <si>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</si>
  <si>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</si>
  <si>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</si>
  <si>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</si>
  <si>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</si>
  <si>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</si>
  <si>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</si>
  <si>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</si>
  <si>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</si>
  <si>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</si>
  <si>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</si>
  <si>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</si>
  <si>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</si>
  <si>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</si>
  <si>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</si>
  <si>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</si>
  <si>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</si>
  <si>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</si>
  <si>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</si>
  <si>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</si>
  <si>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</si>
  <si>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</si>
  <si>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</si>
  <si>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</si>
  <si>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</si>
  <si>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</si>
  <si>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</si>
  <si>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</si>
  <si>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</si>
  <si>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</si>
  <si>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</si>
  <si>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</si>
  <si>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</si>
  <si>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</si>
  <si>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</si>
  <si>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</si>
  <si>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</si>
  <si>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</si>
  <si>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</si>
  <si>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</si>
  <si>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</si>
  <si>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</si>
  <si>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</si>
  <si>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</si>
  <si>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</si>
  <si>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</si>
  <si>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</si>
  <si>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</si>
  <si>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</si>
  <si>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</si>
  <si>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</si>
  <si>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</si>
  <si>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</si>
  <si>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</si>
  <si>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</si>
  <si>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</si>
  <si>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</si>
  <si>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</si>
  <si>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</si>
  <si>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</si>
  <si>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</si>
  <si>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</si>
  <si>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</si>
  <si>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</si>
  <si>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</si>
  <si>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</si>
  <si>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</si>
  <si>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</si>
  <si>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</si>
  <si>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</si>
  <si>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</si>
  <si>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</si>
  <si>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</si>
  <si>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</si>
  <si>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</si>
  <si>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</si>
  <si>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</si>
  <si>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</si>
  <si>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</si>
  <si>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</si>
  <si>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</si>
  <si>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</si>
  <si>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</si>
  <si>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</si>
  <si>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</si>
  <si>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</si>
  <si>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</si>
  <si>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</si>
  <si>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</si>
  <si>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</si>
  <si>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</si>
  <si>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</si>
  <si>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</si>
  <si>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</si>
  <si>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</si>
  <si>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</si>
  <si>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</si>
  <si>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</si>
  <si>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</si>
  <si>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</si>
  <si>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</si>
  <si>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</si>
  <si>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</si>
  <si>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</si>
  <si>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</si>
  <si>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</si>
  <si>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</si>
  <si>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</si>
  <si>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</si>
  <si>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</si>
  <si>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</si>
  <si>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</si>
  <si>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</si>
  <si>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</si>
  <si>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</si>
  <si>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</si>
  <si>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</si>
  <si>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</si>
  <si>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</si>
  <si>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</si>
  <si>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</si>
  <si>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</si>
  <si>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</si>
  <si>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</si>
  <si>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</si>
  <si>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</si>
  <si>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</si>
  <si>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</si>
  <si>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</si>
  <si>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</si>
  <si>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</si>
  <si>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</si>
  <si>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</si>
  <si>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</si>
  <si>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</si>
  <si>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</si>
  <si>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</si>
  <si>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</si>
  <si>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</si>
  <si>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</si>
  <si>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</si>
  <si>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</si>
  <si>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</si>
  <si>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</si>
  <si>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</si>
  <si>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</si>
  <si>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</si>
  <si>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</si>
  <si>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</si>
  <si>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</si>
  <si>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</si>
  <si>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</si>
  <si>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</si>
  <si>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</si>
  <si>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</si>
  <si>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</si>
  <si>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</si>
  <si>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</si>
  <si>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</si>
  <si>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</si>
  <si>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</si>
  <si>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</si>
  <si>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</si>
  <si>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</si>
  <si>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</si>
  <si>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</si>
  <si>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</si>
  <si>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</si>
  <si>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</si>
  <si>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</si>
  <si>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</si>
  <si>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</si>
  <si>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</si>
  <si>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</si>
  <si>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</si>
  <si>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</si>
  <si>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</si>
  <si>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</si>
  <si>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</si>
  <si>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</si>
  <si>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</si>
  <si>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</si>
  <si>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</si>
  <si>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</si>
  <si>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</si>
  <si>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</si>
  <si>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</si>
  <si>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</si>
  <si>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</si>
  <si>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</si>
  <si>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</si>
  <si>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</si>
  <si>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</si>
  <si>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</si>
  <si>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</si>
  <si>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</si>
  <si>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</si>
  <si>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</si>
  <si>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</si>
  <si>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</si>
  <si>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</si>
  <si>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</si>
  <si>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</si>
  <si>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</si>
  <si>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</si>
  <si>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</si>
  <si>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</si>
  <si>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</si>
  <si>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</si>
  <si>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</si>
  <si>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</si>
  <si>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</si>
  <si>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</si>
  <si>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</si>
  <si>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</si>
  <si>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</si>
  <si>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</si>
  <si>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</si>
  <si>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</si>
  <si>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</si>
  <si>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</si>
  <si>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</si>
  <si>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</si>
  <si>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</si>
  <si>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</si>
  <si>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</si>
  <si>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</si>
  <si>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</si>
  <si>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</si>
  <si>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</si>
  <si>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</si>
  <si>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</si>
  <si>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</si>
  <si>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</si>
  <si>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</si>
  <si>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</si>
  <si>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</si>
  <si>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</si>
  <si>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</si>
  <si>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</si>
  <si>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</si>
  <si>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</si>
  <si>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</si>
  <si>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</si>
  <si>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</si>
  <si>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</si>
  <si>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</si>
  <si>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</si>
  <si>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</si>
  <si>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</si>
  <si>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</si>
  <si>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</si>
  <si>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</si>
  <si>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</si>
  <si>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</si>
  <si>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</si>
  <si>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</si>
  <si>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</si>
  <si>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</si>
  <si>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</si>
  <si>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</si>
  <si>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</si>
  <si>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</si>
  <si>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</si>
  <si>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</si>
  <si>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</si>
  <si>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</si>
  <si>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</si>
  <si>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</si>
  <si>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</si>
  <si>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</si>
  <si>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</si>
  <si>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</si>
  <si>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</si>
  <si>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</si>
  <si>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</si>
  <si>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</si>
  <si>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</si>
  <si>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</si>
  <si>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</si>
  <si>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</si>
  <si>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</si>
  <si>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</si>
  <si>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</si>
  <si>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</si>
  <si>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</si>
  <si>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</si>
  <si>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</si>
  <si>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</si>
  <si>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</si>
  <si>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</si>
  <si>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</si>
  <si>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</si>
  <si>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</si>
  <si>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</si>
  <si>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</si>
  <si>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</si>
  <si>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</si>
  <si>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</si>
  <si>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</si>
  <si>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</si>
  <si>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</si>
  <si>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</si>
  <si>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</si>
  <si>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</si>
  <si>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</si>
  <si>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</si>
  <si>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</si>
  <si>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</si>
  <si>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</si>
  <si>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</si>
  <si>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</si>
  <si>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</si>
  <si>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</si>
  <si>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</si>
  <si>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</si>
  <si>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</si>
  <si>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</si>
  <si>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</si>
  <si>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</si>
  <si>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</si>
  <si>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</si>
  <si>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</si>
  <si>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</si>
  <si>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</si>
  <si>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</si>
  <si>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</si>
  <si>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</si>
  <si>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</si>
  <si>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</si>
  <si>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</si>
  <si>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</si>
  <si>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</si>
  <si>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</si>
  <si>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</si>
  <si>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</si>
  <si>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</si>
  <si>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</si>
  <si>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</si>
  <si>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</si>
  <si>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</si>
  <si>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</si>
  <si>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</si>
  <si>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</si>
  <si>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</si>
  <si>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</si>
  <si>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</si>
  <si>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</si>
  <si>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</si>
  <si>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</si>
  <si>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</si>
  <si>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</si>
  <si>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</si>
  <si>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</si>
  <si>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</si>
  <si>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</si>
  <si>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</si>
  <si>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</si>
  <si>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</si>
  <si>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</si>
  <si>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</si>
  <si>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</si>
  <si>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</si>
  <si>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</si>
  <si>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</si>
  <si>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</si>
  <si>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</si>
  <si>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</si>
  <si>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</si>
  <si>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</si>
  <si>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</si>
  <si>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</si>
  <si>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</si>
  <si>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</si>
  <si>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</si>
  <si>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</si>
  <si>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</si>
  <si>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</si>
  <si>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</si>
  <si>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</si>
  <si>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</si>
  <si>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</si>
  <si>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</si>
  <si>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</si>
  <si>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</si>
  <si>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</si>
  <si>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</si>
  <si>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</si>
  <si>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</si>
  <si>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</si>
  <si>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</si>
  <si>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</si>
  <si>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</si>
  <si>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</si>
  <si>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</si>
  <si>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</si>
  <si>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</si>
  <si>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</si>
  <si>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</si>
  <si>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</si>
  <si>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</si>
  <si>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</si>
  <si>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</si>
  <si>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</si>
  <si>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</si>
  <si>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</si>
  <si>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</si>
  <si>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</si>
  <si>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</si>
  <si>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</si>
  <si>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</si>
  <si>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</si>
  <si>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</si>
  <si>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</si>
  <si>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</si>
  <si>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</si>
  <si>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</si>
  <si>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</si>
  <si>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</si>
  <si>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</si>
  <si>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</si>
  <si>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</si>
  <si>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</si>
  <si>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</si>
  <si>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</si>
  <si>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</si>
  <si>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</si>
  <si>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</si>
  <si>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</si>
  <si>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</si>
  <si>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</si>
  <si>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</si>
  <si>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</si>
  <si>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</si>
  <si>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</si>
  <si>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</si>
  <si>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</si>
  <si>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</si>
  <si>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</si>
  <si>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</si>
  <si>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</si>
  <si>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</si>
  <si>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</si>
  <si>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</si>
  <si>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</si>
  <si>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</si>
  <si>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</si>
  <si>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</si>
  <si>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</si>
  <si>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</si>
  <si>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</si>
  <si>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</si>
  <si>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</si>
  <si>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</si>
  <si>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</si>
  <si>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</si>
  <si>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</si>
  <si>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</si>
  <si>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</si>
  <si>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</si>
  <si>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</si>
  <si>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</si>
  <si>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</si>
  <si>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</si>
  <si>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</si>
  <si>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</si>
  <si>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</si>
  <si>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</si>
  <si>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</si>
  <si>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</si>
  <si>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</si>
  <si>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</si>
  <si>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</si>
  <si>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</si>
  <si>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</si>
  <si>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</si>
  <si>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</si>
  <si>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</si>
  <si>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</si>
  <si>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</si>
  <si>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</si>
  <si>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</si>
  <si>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</si>
  <si>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</si>
  <si>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</si>
  <si>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</si>
  <si>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</si>
  <si>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</si>
  <si>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</si>
  <si>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</si>
  <si>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</si>
  <si>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</si>
  <si>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</si>
  <si>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</si>
  <si>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</si>
  <si>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</si>
  <si>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</si>
  <si>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</si>
  <si>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</si>
  <si>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</si>
  <si>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</si>
  <si>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</si>
  <si>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</si>
  <si>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</si>
  <si>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</si>
  <si>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</si>
  <si>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</si>
  <si>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</si>
  <si>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</si>
  <si>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</si>
  <si>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</si>
  <si>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</si>
  <si>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</si>
  <si>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</si>
  <si>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</si>
  <si>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</si>
  <si>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</si>
  <si>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</si>
  <si>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</si>
  <si>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</si>
  <si>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</si>
  <si>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</si>
  <si>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</si>
  <si>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</si>
  <si>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</si>
  <si>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</si>
  <si>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</si>
  <si>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</si>
  <si>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</si>
  <si>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</si>
  <si>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</si>
  <si>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</si>
  <si>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</si>
  <si>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</si>
  <si>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</si>
  <si>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</si>
  <si>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</si>
  <si>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</si>
  <si>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</si>
  <si>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</si>
  <si>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</si>
  <si>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</si>
  <si>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</si>
  <si>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</si>
  <si>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</si>
  <si>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</si>
  <si>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</si>
  <si>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</si>
  <si>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</si>
  <si>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</si>
  <si>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</si>
  <si>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</si>
  <si>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</si>
  <si>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</si>
  <si>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</si>
  <si>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</si>
  <si>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</si>
  <si>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</si>
  <si>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</si>
  <si>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</si>
  <si>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</si>
  <si>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</si>
  <si>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</si>
  <si>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</si>
  <si>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</si>
  <si>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</si>
  <si>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</si>
  <si>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</si>
  <si>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</si>
  <si>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</si>
  <si>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</si>
  <si>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</si>
  <si>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</si>
  <si>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</si>
  <si>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</si>
  <si>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</si>
  <si>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</si>
  <si>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</si>
  <si>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</si>
  <si>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</si>
  <si>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</si>
  <si>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</si>
  <si>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</si>
  <si>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</si>
  <si>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</si>
  <si>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</si>
  <si>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</si>
  <si>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</si>
  <si>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</si>
  <si>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</si>
  <si>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</si>
  <si>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</si>
  <si>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</si>
  <si>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</si>
  <si>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</si>
  <si>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</si>
  <si>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</si>
  <si>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</si>
  <si>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</si>
  <si>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</si>
  <si>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</si>
  <si>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</si>
  <si>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</si>
  <si>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</si>
  <si>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</si>
  <si>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</si>
  <si>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</si>
  <si>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</si>
  <si>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</si>
  <si>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</si>
  <si>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</si>
  <si>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</si>
  <si>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</si>
  <si>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</si>
  <si>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</si>
  <si>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</si>
  <si>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</si>
  <si>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</si>
  <si>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</si>
  <si>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</si>
  <si>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</si>
  <si>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</si>
  <si>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</si>
  <si>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</si>
  <si>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</si>
  <si>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</si>
  <si>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</si>
  <si>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</si>
  <si>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</si>
  <si>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</si>
  <si>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</si>
  <si>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</si>
  <si>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</si>
  <si>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</si>
  <si>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</si>
  <si>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</si>
  <si>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</si>
  <si>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</si>
  <si>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</si>
  <si>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</si>
  <si>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</si>
  <si>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</si>
  <si>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</si>
  <si>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</si>
  <si>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</si>
  <si>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</si>
  <si>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</si>
  <si>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</si>
  <si>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</si>
  <si>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</si>
  <si>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</si>
  <si>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</si>
  <si>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</si>
  <si>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</si>
  <si>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</si>
  <si>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</si>
  <si>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</si>
  <si>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</si>
  <si>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</si>
  <si>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</si>
  <si>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</si>
  <si>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</si>
  <si>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</si>
  <si>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</si>
  <si>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</si>
  <si>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</si>
  <si>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</si>
  <si>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</si>
  <si>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</si>
  <si>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</si>
  <si>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</si>
  <si>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</si>
  <si>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</si>
  <si>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</si>
  <si>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</si>
  <si>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</si>
  <si>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</si>
  <si>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</si>
  <si>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</si>
  <si>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</si>
  <si>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</si>
  <si>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</si>
  <si>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</si>
  <si>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</si>
  <si>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</si>
  <si>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</si>
  <si>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</si>
  <si>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</si>
  <si>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</si>
  <si>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</si>
  <si>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</si>
  <si>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</si>
  <si>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</si>
  <si>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</si>
  <si>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</si>
  <si>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</si>
  <si>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</si>
  <si>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</si>
  <si>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</si>
  <si>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</si>
  <si>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</si>
  <si>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</si>
  <si>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</si>
  <si>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</si>
  <si>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</si>
  <si>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</si>
  <si>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</si>
  <si>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</si>
  <si>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</si>
  <si>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</si>
  <si>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</si>
  <si>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</si>
  <si>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</si>
  <si>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</si>
  <si>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</si>
  <si>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</si>
  <si>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</si>
  <si>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</si>
  <si>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</si>
  <si>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</si>
  <si>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</si>
  <si>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</si>
  <si>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</si>
  <si>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</si>
  <si>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</si>
  <si>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</si>
  <si>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</si>
  <si>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</si>
  <si>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</si>
  <si>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</si>
  <si>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</si>
  <si>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</si>
  <si>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</si>
  <si>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</si>
  <si>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</si>
  <si>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</si>
  <si>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</si>
  <si>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</si>
  <si>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</si>
  <si>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</si>
  <si>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</si>
  <si>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</si>
  <si>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</si>
  <si>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</si>
  <si>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</si>
  <si>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</si>
  <si>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</si>
  <si>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</si>
  <si>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</si>
  <si>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</si>
  <si>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</si>
  <si>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</si>
  <si>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</si>
  <si>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</si>
  <si>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</si>
  <si>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</si>
  <si>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</si>
  <si>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</si>
  <si>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</si>
  <si>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</si>
  <si>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</si>
  <si>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</si>
  <si>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</si>
  <si>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</si>
  <si>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</si>
  <si>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</si>
  <si>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</si>
  <si>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</si>
  <si>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</si>
  <si>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</si>
  <si>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</si>
  <si>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</si>
  <si>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</si>
  <si>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</si>
  <si>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</si>
  <si>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</si>
  <si>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</si>
  <si>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</si>
  <si>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</si>
  <si>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</si>
  <si>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</si>
  <si>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</si>
  <si>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</si>
  <si>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</si>
  <si>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</si>
  <si>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</si>
  <si>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</si>
  <si>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</si>
  <si>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</si>
  <si>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</si>
  <si>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</si>
  <si>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</si>
  <si>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</si>
  <si>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</si>
  <si>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</si>
  <si>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</si>
  <si>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</si>
  <si>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</si>
  <si>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</si>
  <si>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</si>
  <si>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</si>
  <si>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</si>
  <si>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</si>
  <si>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</si>
  <si>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</si>
  <si>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</si>
  <si>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</si>
  <si>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</si>
  <si>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</si>
  <si>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</si>
  <si>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</si>
  <si>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</si>
  <si>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</si>
  <si>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</si>
  <si>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</si>
  <si>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</si>
  <si>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</si>
  <si>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</si>
  <si>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</si>
  <si>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</si>
  <si>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</si>
  <si>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</si>
  <si>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</si>
  <si>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</si>
  <si>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</si>
  <si>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</si>
  <si>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</si>
  <si>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</si>
  <si>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</si>
  <si>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</si>
  <si>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</si>
  <si>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</si>
  <si>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</si>
  <si>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</si>
  <si>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</si>
  <si>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</si>
  <si>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</si>
  <si>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</si>
  <si>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</si>
  <si>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</si>
  <si>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</si>
  <si>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</si>
  <si>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</si>
  <si>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</si>
  <si>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</si>
  <si>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</si>
  <si>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</si>
  <si>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</si>
  <si>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</si>
  <si>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</si>
  <si>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</si>
  <si>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</si>
  <si>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</si>
  <si>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</si>
  <si>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</si>
  <si>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</si>
  <si>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</si>
  <si>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</si>
  <si>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</si>
  <si>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</si>
  <si>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</si>
  <si>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</si>
  <si>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</si>
  <si>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</si>
  <si>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</si>
  <si>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</si>
  <si>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</si>
  <si>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</si>
  <si>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</si>
  <si>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</si>
  <si>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</si>
  <si>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</si>
  <si>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</si>
  <si>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</si>
  <si>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</si>
  <si>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</si>
  <si>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</si>
  <si>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</si>
  <si>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</si>
  <si>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</si>
  <si>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</si>
  <si>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</si>
  <si>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</si>
  <si>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</si>
  <si>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</si>
  <si>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</si>
  <si>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</si>
  <si>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</si>
  <si>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</si>
  <si>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</si>
  <si>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</si>
  <si>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</si>
  <si>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</si>
  <si>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</si>
  <si>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</si>
  <si>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</si>
  <si>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</si>
  <si>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</si>
  <si>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</si>
  <si>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</si>
  <si>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</si>
  <si>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</si>
  <si>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</si>
  <si>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</si>
  <si>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</si>
  <si>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</si>
  <si>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</si>
  <si>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</si>
  <si>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</si>
  <si>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</si>
  <si>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</si>
  <si>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</si>
  <si>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</si>
  <si>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</si>
  <si>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</si>
  <si>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</si>
  <si>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</si>
  <si>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</si>
  <si>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</si>
  <si>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</si>
  <si>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</si>
  <si>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</si>
  <si>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</si>
  <si>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</si>
  <si>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</si>
  <si>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</si>
  <si>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</si>
  <si>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</si>
  <si>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</si>
  <si>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</si>
  <si>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</si>
  <si>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</si>
  <si>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</si>
  <si>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</si>
  <si>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</si>
  <si>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</si>
  <si>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</si>
  <si>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</si>
  <si>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</si>
  <si>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</si>
  <si>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</si>
  <si>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</si>
  <si>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</si>
  <si>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</si>
  <si>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</si>
  <si>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</si>
  <si>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</si>
  <si>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</si>
  <si>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</si>
  <si>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</si>
  <si>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</si>
  <si>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</si>
  <si>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</si>
  <si>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</si>
  <si>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</si>
  <si>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</si>
  <si>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</si>
  <si>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</si>
  <si>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</si>
  <si>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</si>
  <si>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</si>
  <si>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</si>
  <si>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</si>
  <si>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</si>
  <si>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</si>
  <si>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</si>
  <si>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</si>
  <si>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</si>
  <si>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</si>
  <si>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</si>
  <si>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</si>
  <si>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</si>
  <si>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</si>
  <si>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</si>
  <si>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</si>
  <si>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</si>
  <si>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</si>
  <si>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</si>
  <si>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</si>
  <si>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</si>
  <si>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</si>
  <si>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</si>
  <si>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</si>
  <si>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</si>
  <si>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</si>
  <si>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</si>
  <si>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</si>
  <si>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</si>
  <si>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</si>
  <si>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</si>
  <si>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</si>
  <si>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</si>
  <si>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</si>
  <si>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</si>
  <si>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</si>
  <si>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</si>
  <si>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</si>
  <si>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</si>
  <si>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</si>
  <si>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</si>
  <si>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</si>
  <si>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</si>
  <si>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</si>
  <si>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</si>
  <si>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</si>
  <si>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</si>
  <si>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</si>
  <si>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</si>
  <si>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</si>
  <si>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</si>
  <si>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</si>
  <si>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</si>
  <si>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</si>
  <si>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</si>
  <si>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</si>
  <si>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</si>
  <si>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</si>
  <si>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</si>
  <si>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</si>
  <si>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</si>
  <si>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</si>
  <si>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</si>
  <si>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</si>
  <si>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</si>
  <si>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</si>
  <si>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</si>
  <si>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</si>
  <si>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</si>
  <si>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</si>
  <si>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</si>
  <si>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</si>
  <si>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</si>
  <si>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</si>
  <si>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</si>
  <si>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</si>
  <si>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</si>
  <si>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</si>
  <si>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</si>
  <si>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</si>
  <si>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</si>
  <si>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</si>
  <si>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</si>
  <si>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</si>
  <si>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</si>
  <si>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</si>
  <si>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</si>
  <si>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</si>
  <si>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</si>
  <si>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</si>
  <si>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</si>
  <si>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</si>
  <si>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</si>
  <si>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</si>
  <si>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</si>
  <si>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</si>
  <si>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</si>
  <si>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</si>
  <si>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</si>
  <si>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</si>
  <si>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</si>
  <si>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</si>
  <si>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</si>
  <si>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</si>
  <si>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</si>
  <si>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</si>
  <si>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</si>
  <si>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</si>
  <si>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</si>
  <si>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</si>
  <si>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</si>
  <si>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</si>
  <si>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</si>
  <si>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</si>
  <si>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</si>
  <si>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</si>
  <si>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</si>
  <si>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</si>
  <si>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</si>
  <si>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</si>
  <si>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</si>
  <si>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</si>
  <si>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</si>
  <si>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</si>
  <si>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</si>
  <si>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</si>
  <si>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</si>
  <si>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</si>
  <si>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</si>
  <si>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</si>
  <si>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</si>
  <si>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</si>
  <si>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</si>
  <si>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</si>
  <si>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</si>
  <si>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</si>
  <si>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</si>
  <si>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</si>
  <si>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</si>
  <si>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</si>
  <si>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</si>
  <si>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</si>
  <si>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</si>
  <si>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</si>
  <si>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</si>
  <si>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</si>
  <si>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</si>
  <si>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</si>
  <si>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</si>
  <si>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</si>
  <si>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</si>
  <si>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</si>
  <si>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</si>
  <si>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</si>
  <si>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</si>
  <si>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</si>
  <si>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</si>
  <si>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</si>
  <si>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</si>
  <si>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</si>
  <si>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</si>
  <si>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</si>
  <si>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</si>
  <si>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</si>
  <si>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</si>
  <si>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</si>
  <si>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</si>
  <si>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</si>
  <si>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</si>
  <si>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</si>
  <si>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</si>
  <si>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</si>
  <si>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</si>
  <si>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</si>
  <si>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</si>
  <si>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</si>
  <si>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</si>
  <si>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</si>
  <si>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</si>
  <si>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</si>
  <si>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</si>
  <si>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</si>
  <si>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</si>
  <si>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</si>
  <si>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</si>
  <si>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</si>
  <si>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</si>
  <si>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</si>
  <si>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</si>
  <si>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</si>
  <si>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</si>
  <si>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</si>
  <si>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</si>
  <si>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</si>
  <si>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</si>
  <si>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</si>
  <si>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</si>
  <si>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</si>
  <si>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</si>
  <si>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</si>
  <si>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</si>
  <si>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</si>
  <si>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</si>
  <si>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</si>
  <si>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</si>
  <si>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</si>
  <si>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</si>
  <si>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</si>
  <si>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</si>
  <si>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</si>
  <si>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</si>
  <si>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</si>
  <si>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</si>
  <si>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</si>
  <si>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</si>
  <si>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</si>
  <si>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</si>
  <si>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</si>
  <si>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</si>
  <si>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</si>
  <si>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</si>
  <si>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</si>
  <si>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</si>
  <si>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</si>
  <si>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</si>
  <si>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</si>
  <si>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</si>
  <si>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</si>
  <si>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</si>
  <si>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</si>
  <si>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</si>
  <si>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</si>
  <si>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</si>
  <si>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</si>
  <si>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</si>
  <si>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</si>
  <si>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</si>
  <si>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</si>
  <si>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</si>
  <si>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</si>
  <si>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</si>
  <si>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</si>
  <si>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</si>
  <si>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</si>
  <si>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</si>
  <si>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</si>
  <si>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</si>
  <si>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</si>
  <si>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</si>
  <si>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</si>
  <si>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</si>
  <si>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</si>
  <si>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</si>
  <si>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</si>
  <si>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</si>
  <si>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</si>
  <si>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</si>
  <si>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</si>
  <si>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</si>
  <si>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</si>
  <si>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</si>
  <si>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</si>
  <si>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</si>
  <si>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</si>
  <si>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</si>
  <si>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</si>
  <si>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</si>
  <si>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</si>
  <si>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</si>
  <si>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</si>
  <si>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</si>
  <si>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</si>
  <si>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</si>
  <si>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</si>
  <si>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</si>
  <si>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</si>
  <si>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</si>
  <si>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</si>
  <si>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</si>
  <si>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</si>
  <si>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</si>
  <si>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</si>
  <si>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</si>
  <si>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</si>
  <si>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</si>
  <si>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</si>
  <si>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</si>
  <si>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</si>
  <si>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</si>
  <si>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</si>
  <si>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</si>
  <si>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</si>
  <si>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</si>
  <si>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</si>
  <si>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</si>
  <si>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</si>
  <si>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</si>
  <si>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</si>
  <si>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</si>
  <si>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</si>
  <si>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</si>
  <si>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</si>
  <si>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</si>
  <si>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</si>
  <si>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</si>
  <si>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</si>
  <si>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</si>
  <si>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</si>
  <si>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</si>
  <si>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</si>
  <si>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</si>
  <si>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</si>
  <si>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</si>
  <si>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</si>
  <si>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</si>
  <si>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</si>
  <si>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</si>
  <si>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</si>
  <si>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</si>
  <si>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</si>
  <si>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</si>
  <si>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</si>
  <si>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</si>
  <si>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</si>
  <si>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</si>
  <si>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</si>
  <si>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</si>
  <si>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</si>
  <si>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</si>
  <si>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</si>
  <si>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</si>
  <si>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</si>
  <si>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</si>
  <si>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</si>
  <si>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</si>
  <si>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</si>
  <si>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</si>
  <si>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</si>
  <si>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</si>
  <si>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</si>
  <si>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</si>
  <si>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</si>
  <si>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</si>
  <si>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</si>
  <si>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</si>
  <si>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</si>
  <si>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</si>
  <si>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</si>
  <si>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</si>
  <si>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</si>
  <si>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</si>
  <si>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</si>
  <si>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</si>
  <si>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</si>
  <si>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</si>
  <si>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</si>
  <si>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</si>
  <si>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</si>
  <si>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</si>
  <si>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</si>
  <si>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</si>
  <si>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</si>
  <si>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</si>
  <si>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</si>
  <si>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</si>
  <si>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</si>
  <si>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</si>
  <si>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</si>
  <si>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</si>
  <si>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</si>
  <si>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</si>
  <si>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</si>
  <si>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</si>
  <si>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</si>
  <si>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</si>
  <si>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</si>
  <si>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</si>
  <si>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</si>
  <si>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</si>
  <si>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</si>
  <si>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</si>
  <si>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</si>
  <si>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</si>
  <si>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</si>
  <si>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</si>
  <si>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</si>
  <si>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</si>
  <si>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</si>
  <si>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</si>
  <si>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</si>
  <si>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</si>
  <si>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</si>
  <si>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</si>
  <si>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</si>
  <si>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</si>
  <si>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</si>
  <si>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</si>
  <si>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</si>
  <si>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</si>
  <si>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</si>
  <si>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</si>
  <si>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</si>
  <si>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</si>
  <si>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</si>
  <si>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</si>
  <si>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</si>
  <si>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</si>
  <si>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</si>
  <si>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</si>
  <si>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</si>
  <si>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</si>
  <si>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</si>
  <si>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</si>
  <si>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</si>
  <si>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</si>
  <si>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</si>
  <si>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</si>
  <si>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</si>
  <si>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</si>
  <si>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</si>
  <si>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</si>
  <si>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</si>
  <si>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</si>
  <si>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</si>
  <si>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</si>
  <si>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</si>
  <si>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</si>
  <si>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</si>
  <si>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</si>
  <si>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</si>
  <si>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</si>
  <si>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</si>
  <si>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</si>
  <si>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</si>
  <si>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</si>
  <si>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</si>
  <si>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</si>
  <si>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</si>
  <si>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</si>
  <si>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</si>
  <si>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</si>
  <si>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</si>
  <si>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</si>
  <si>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</si>
  <si>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</si>
  <si>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</si>
  <si>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</si>
  <si>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</si>
  <si>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</si>
  <si>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</si>
  <si>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</si>
  <si>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</si>
  <si>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</si>
  <si>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</si>
  <si>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</si>
  <si>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</si>
  <si>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</si>
  <si>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</si>
  <si>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</si>
  <si>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</si>
  <si>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</si>
  <si>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</si>
  <si>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</si>
  <si>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</si>
  <si>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</si>
  <si>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</si>
  <si>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</si>
  <si>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</si>
  <si>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</si>
  <si>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</si>
  <si>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</si>
  <si>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</si>
  <si>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</si>
  <si>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</si>
  <si>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</si>
  <si>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</si>
  <si>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</si>
  <si>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</si>
  <si>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</si>
  <si>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</si>
  <si>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</si>
  <si>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</si>
  <si>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</si>
  <si>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</si>
  <si>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</si>
  <si>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</si>
  <si>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</si>
  <si>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</si>
  <si>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</si>
  <si>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</si>
  <si>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</si>
  <si>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</si>
  <si>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</si>
  <si>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</si>
  <si>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</si>
  <si>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</si>
  <si>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</si>
  <si>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</si>
  <si>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</si>
  <si>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</si>
  <si>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</si>
  <si>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</si>
  <si>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</si>
  <si>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</si>
  <si>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</si>
  <si>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</si>
  <si>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</si>
  <si>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</si>
  <si>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</si>
  <si>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</si>
  <si>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</si>
  <si>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</si>
  <si>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</si>
  <si>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</si>
  <si>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</si>
  <si>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</si>
  <si>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</si>
  <si>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</si>
  <si>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</si>
  <si>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</si>
  <si>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</si>
  <si>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</si>
  <si>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</si>
  <si>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</si>
  <si>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</si>
  <si>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</si>
  <si>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</si>
  <si>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</si>
  <si>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</si>
  <si>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</si>
  <si>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</si>
  <si>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</si>
  <si>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</si>
  <si>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</si>
  <si>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</si>
  <si>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</si>
  <si>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</si>
  <si>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</si>
  <si>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</si>
  <si>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</si>
  <si>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</si>
  <si>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</si>
  <si>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</si>
  <si>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</si>
  <si>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</si>
  <si>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</si>
  <si>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</si>
  <si>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</si>
  <si>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</si>
  <si>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</si>
  <si>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</si>
  <si>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</si>
  <si>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</si>
  <si>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</si>
  <si>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</si>
  <si>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</si>
  <si>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</si>
  <si>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</si>
  <si>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</si>
  <si>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</si>
  <si>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</si>
  <si>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</si>
  <si>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</si>
  <si>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</si>
  <si>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</si>
  <si>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</si>
  <si>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</si>
  <si>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</si>
  <si>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</si>
  <si>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</si>
  <si>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</si>
  <si>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</si>
  <si>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</si>
  <si>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</si>
  <si>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</si>
  <si>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</si>
  <si>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</si>
  <si>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</si>
  <si>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</si>
  <si>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</si>
  <si>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</si>
  <si>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</si>
  <si>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</si>
  <si>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</si>
  <si>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</si>
  <si>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</si>
  <si>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</si>
  <si>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</si>
  <si>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</si>
  <si>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</si>
  <si>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</si>
  <si>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</si>
  <si>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</si>
  <si>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</si>
  <si>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</si>
  <si>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</si>
  <si>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</si>
  <si>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</si>
  <si>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</si>
  <si>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</si>
  <si>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</si>
  <si>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</si>
  <si>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</si>
  <si>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</si>
  <si>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</si>
  <si>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</si>
  <si>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</si>
  <si>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</si>
  <si>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</si>
  <si>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</si>
  <si>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</si>
  <si>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</si>
  <si>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</si>
  <si>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</si>
  <si>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</si>
  <si>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</si>
  <si>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</si>
  <si>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</si>
  <si>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</si>
  <si>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</si>
  <si>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</si>
  <si>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</si>
  <si>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</si>
  <si>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</si>
  <si>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</si>
  <si>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</si>
  <si>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</si>
  <si>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</si>
  <si>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</si>
  <si>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</si>
  <si>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</si>
  <si>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</si>
  <si>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</si>
  <si>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</si>
  <si>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</si>
  <si>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</si>
  <si>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</si>
  <si>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</si>
  <si>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</si>
  <si>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</si>
  <si>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</si>
  <si>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</si>
  <si>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</si>
  <si>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</si>
  <si>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</si>
  <si>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</si>
  <si>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</si>
  <si>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</si>
  <si>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</si>
  <si>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</si>
  <si>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</si>
  <si>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</si>
  <si>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</si>
  <si>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</si>
  <si>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</si>
  <si>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</si>
  <si>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</si>
  <si>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</si>
  <si>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</si>
  <si>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</si>
  <si>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</si>
  <si>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</si>
  <si>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</si>
  <si>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</si>
  <si>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</si>
  <si>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</si>
  <si>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</si>
  <si>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</si>
  <si>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</si>
  <si>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</si>
  <si>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</si>
  <si>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</si>
  <si>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</si>
  <si>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</si>
  <si>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</si>
  <si>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</si>
  <si>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</si>
  <si>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</si>
  <si>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</si>
  <si>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</si>
  <si>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</si>
  <si>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</si>
  <si>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</si>
  <si>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</si>
  <si>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</si>
  <si>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</si>
  <si>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</si>
  <si>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</si>
  <si>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</si>
  <si>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</si>
  <si>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</si>
  <si>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</si>
  <si>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</si>
  <si>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</si>
  <si>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</si>
  <si>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</si>
  <si>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</si>
  <si>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</si>
  <si>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</si>
  <si>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</si>
  <si>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</si>
  <si>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</si>
  <si>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</si>
  <si>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</si>
  <si>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</si>
  <si>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</si>
  <si>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</si>
  <si>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</si>
  <si>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</si>
  <si>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</si>
  <si>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</si>
  <si>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</si>
  <si>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</si>
  <si>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</si>
  <si>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</si>
  <si>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</si>
  <si>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</si>
  <si>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</si>
  <si>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</si>
  <si>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</si>
  <si>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</si>
  <si>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</si>
  <si>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</si>
  <si>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</si>
  <si>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</si>
  <si>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</si>
  <si>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</si>
  <si>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</si>
  <si>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</si>
  <si>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</si>
  <si>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</si>
  <si>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</si>
  <si>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</si>
  <si>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</si>
  <si>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</si>
  <si>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</si>
  <si>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</si>
  <si>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</si>
  <si>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</si>
  <si>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</si>
  <si>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</si>
  <si>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</si>
  <si>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</si>
  <si>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</si>
  <si>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</si>
  <si>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</si>
  <si>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</si>
  <si>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</si>
  <si>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</si>
  <si>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</si>
  <si>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</si>
  <si>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</si>
  <si>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</si>
  <si>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</si>
  <si>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</si>
  <si>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</si>
  <si>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</si>
  <si>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</si>
  <si>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</si>
  <si>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</si>
  <si>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</si>
  <si>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</si>
  <si>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</si>
  <si>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</si>
  <si>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</si>
  <si>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</si>
  <si>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</si>
  <si>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</si>
  <si>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</si>
  <si>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</si>
  <si>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</si>
  <si>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</si>
  <si>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</si>
  <si>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</si>
  <si>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</si>
  <si>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</si>
  <si>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</si>
  <si>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</si>
  <si>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</si>
  <si>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</si>
  <si>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</si>
  <si>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</si>
  <si>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</si>
  <si>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</si>
  <si>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</si>
  <si>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</si>
  <si>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</si>
  <si>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</si>
  <si>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</si>
  <si>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</si>
  <si>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</si>
  <si>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</si>
  <si>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</si>
  <si>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</si>
  <si>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</si>
  <si>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</si>
  <si>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</si>
  <si>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</si>
  <si>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</si>
  <si>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</si>
  <si>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</si>
  <si>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</si>
  <si>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</si>
  <si>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</si>
  <si>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</si>
  <si>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</si>
  <si>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</si>
  <si>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</si>
  <si>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</si>
  <si>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</si>
  <si>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</si>
  <si>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</si>
  <si>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</si>
  <si>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</si>
  <si>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</si>
  <si>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</si>
  <si>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</si>
  <si>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</si>
  <si>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</si>
  <si>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</si>
  <si>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</si>
  <si>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</si>
  <si>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</si>
  <si>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</si>
  <si>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</si>
  <si>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</si>
  <si>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</si>
  <si>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</si>
  <si>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</si>
  <si>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</si>
  <si>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</si>
  <si>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</si>
  <si>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</si>
  <si>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</si>
  <si>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</si>
  <si>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</si>
  <si>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</si>
  <si>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</si>
  <si>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</si>
  <si>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</si>
  <si>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</si>
  <si>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</si>
  <si>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</si>
  <si>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</si>
  <si>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</si>
  <si>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</si>
  <si>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</si>
  <si>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</si>
  <si>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</si>
  <si>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</si>
  <si>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</si>
  <si>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</si>
  <si>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</si>
  <si>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</si>
  <si>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</si>
  <si>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</si>
  <si>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</si>
  <si>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</si>
  <si>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</si>
  <si>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</si>
  <si>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</si>
  <si>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</si>
  <si>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</si>
  <si>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</si>
  <si>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</si>
  <si>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</si>
  <si>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</si>
  <si>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</si>
  <si>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</si>
  <si>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</si>
  <si>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</si>
  <si>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</si>
  <si>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</si>
  <si>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</si>
  <si>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</si>
  <si>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</si>
  <si>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</si>
  <si>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</si>
  <si>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</si>
  <si>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</si>
  <si>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</si>
  <si>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</si>
  <si>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</si>
  <si>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</si>
  <si>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</si>
  <si>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</si>
  <si>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</si>
  <si>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</si>
  <si>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</si>
  <si>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</si>
  <si>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</si>
  <si>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</si>
  <si>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</si>
  <si>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</si>
  <si>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</si>
  <si>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</si>
  <si>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</si>
  <si>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</si>
  <si>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</si>
  <si>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</si>
  <si>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</si>
  <si>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</si>
  <si>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</si>
  <si>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</si>
  <si>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</si>
  <si>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</si>
  <si>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</si>
  <si>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</si>
  <si>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</si>
  <si>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</si>
  <si>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</si>
  <si>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</si>
  <si>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</si>
  <si>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</si>
  <si>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</si>
  <si>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</si>
  <si>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</si>
  <si>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</si>
  <si>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</si>
  <si>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</si>
  <si>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</si>
  <si>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</si>
  <si>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</si>
  <si>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</si>
  <si>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</si>
  <si>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</si>
  <si>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</si>
  <si>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</si>
  <si>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</si>
  <si>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</si>
  <si>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</si>
  <si>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</si>
  <si>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</si>
  <si>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</si>
  <si>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</si>
  <si>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</si>
  <si>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</si>
  <si>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</si>
  <si>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</si>
  <si>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</si>
  <si>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</si>
  <si>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</si>
  <si>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</si>
  <si>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</si>
  <si>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</si>
  <si>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</si>
  <si>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</si>
  <si>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</si>
  <si>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</si>
  <si>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</si>
  <si>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</si>
  <si>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</si>
  <si>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</si>
  <si>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</si>
  <si>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</si>
  <si>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</si>
  <si>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</si>
  <si>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</si>
  <si>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</si>
  <si>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</si>
  <si>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</si>
  <si>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</si>
  <si>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</si>
  <si>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</si>
  <si>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</si>
  <si>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</si>
  <si>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</si>
  <si>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</si>
  <si>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</si>
  <si>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</si>
  <si>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</si>
  <si>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</si>
  <si>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</si>
  <si>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</si>
  <si>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</si>
  <si>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</si>
  <si>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</si>
  <si>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</si>
  <si>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</si>
  <si>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</si>
  <si>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</si>
  <si>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</si>
  <si>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</si>
  <si>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</si>
  <si>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</si>
  <si>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</si>
  <si>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</si>
  <si>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</si>
  <si>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</si>
  <si>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</si>
  <si>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</si>
  <si>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</si>
  <si>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</si>
  <si>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</si>
  <si>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</si>
  <si>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</si>
  <si>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</si>
  <si>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</si>
  <si>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</si>
  <si>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</si>
  <si>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</si>
  <si>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</si>
  <si>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</si>
  <si>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</si>
  <si>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</si>
  <si>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</si>
  <si>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</si>
  <si>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</si>
  <si>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</si>
  <si>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</si>
  <si>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</si>
  <si>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</si>
  <si>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</si>
  <si>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</si>
  <si>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</si>
  <si>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</si>
  <si>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</si>
  <si>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</si>
  <si>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</si>
  <si>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</si>
  <si>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</si>
  <si>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</si>
  <si>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</si>
  <si>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</si>
  <si>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</si>
  <si>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</si>
  <si>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</si>
  <si>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</si>
  <si>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</si>
  <si>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</si>
  <si>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</si>
  <si>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</si>
  <si>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</si>
  <si>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</si>
  <si>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</si>
  <si>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</si>
  <si>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</si>
  <si>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</si>
  <si>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</si>
  <si>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</si>
  <si>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</si>
  <si>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</si>
  <si>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</si>
  <si>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</si>
  <si>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</si>
  <si>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</si>
  <si>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</si>
  <si>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</si>
  <si>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</si>
  <si>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</si>
  <si>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</si>
  <si>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</si>
  <si>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</si>
  <si>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</si>
  <si>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</si>
  <si>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</si>
  <si>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</si>
  <si>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</si>
  <si>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</si>
  <si>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</si>
  <si>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</si>
  <si>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</si>
  <si>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</si>
  <si>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</si>
  <si>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</si>
  <si>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</si>
  <si>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</si>
  <si>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</si>
  <si>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</si>
  <si>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</si>
  <si>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</si>
  <si>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</si>
  <si>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</si>
  <si>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</si>
  <si>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</si>
  <si>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</si>
  <si>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</si>
  <si>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</si>
  <si>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</si>
  <si>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</si>
  <si>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</si>
  <si>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</si>
  <si>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</si>
  <si>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</si>
  <si>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</si>
  <si>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</si>
  <si>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</si>
  <si>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</si>
  <si>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</si>
  <si>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</si>
  <si>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</si>
  <si>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</si>
  <si>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</si>
  <si>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</si>
  <si>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</si>
  <si>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</si>
  <si>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</si>
  <si>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</si>
  <si>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</si>
  <si>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</si>
  <si>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</si>
  <si>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</si>
  <si>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</si>
  <si>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</si>
  <si>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</si>
  <si>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</si>
  <si>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</si>
  <si>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</si>
  <si>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</si>
  <si>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</si>
  <si>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</si>
  <si>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</si>
  <si>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</si>
  <si>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</si>
  <si>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</si>
  <si>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</si>
  <si>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</si>
  <si>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</si>
  <si>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</si>
  <si>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</si>
  <si>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</si>
  <si>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</si>
  <si>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</si>
  <si>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</si>
  <si>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</si>
  <si>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</si>
  <si>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</si>
  <si>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</si>
  <si>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</si>
  <si>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</si>
  <si>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</si>
  <si>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</si>
  <si>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</si>
  <si>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</si>
  <si>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</si>
  <si>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</si>
  <si>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</si>
  <si>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</si>
  <si>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</si>
  <si>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</si>
  <si>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</si>
  <si>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</si>
  <si>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</si>
  <si>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</si>
  <si>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</si>
  <si>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</si>
  <si>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</si>
  <si>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</si>
  <si>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</si>
  <si>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</si>
  <si>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</si>
  <si>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</si>
  <si>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</si>
  <si>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</si>
  <si>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</si>
  <si>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</si>
  <si>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</si>
  <si>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</si>
  <si>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</si>
  <si>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</si>
  <si>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</si>
  <si>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</si>
  <si>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</si>
  <si>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</si>
  <si>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</si>
  <si>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</si>
  <si>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</si>
  <si>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</si>
  <si>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</si>
  <si>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</si>
  <si>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</si>
  <si>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</si>
  <si>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</si>
  <si>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</si>
  <si>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</si>
  <si>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</si>
  <si>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</si>
  <si>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</si>
  <si>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</si>
  <si>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</si>
  <si>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</si>
  <si>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</si>
  <si>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</si>
  <si>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</si>
  <si>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</si>
  <si>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</si>
  <si>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</si>
  <si>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</si>
  <si>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</si>
  <si>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</si>
  <si>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</si>
  <si>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</si>
  <si>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</si>
  <si>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</si>
  <si>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</si>
  <si>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</si>
  <si>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</si>
  <si>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</si>
  <si>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</si>
  <si>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</si>
  <si>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</si>
  <si>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</si>
  <si>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</si>
  <si>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</si>
  <si>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</si>
  <si>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</si>
  <si>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</si>
  <si>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</si>
  <si>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</si>
  <si>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</si>
  <si>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</si>
  <si>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</si>
  <si>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</si>
  <si>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</si>
  <si>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</si>
  <si>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</si>
  <si>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</si>
  <si>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</si>
  <si>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</si>
  <si>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</si>
  <si>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</si>
  <si>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</si>
  <si>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</si>
  <si>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</si>
  <si>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</si>
  <si>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</si>
  <si>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</si>
  <si>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</si>
  <si>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</si>
  <si>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</si>
  <si>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</si>
  <si>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</si>
  <si>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</si>
  <si>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</si>
  <si>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</si>
  <si>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</si>
  <si>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</si>
  <si>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</si>
  <si>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</si>
  <si>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</si>
  <si>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</si>
  <si>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</si>
  <si>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</si>
  <si>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</si>
  <si>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</si>
  <si>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</si>
  <si>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</si>
  <si>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</si>
  <si>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</si>
  <si>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</si>
  <si>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</si>
  <si>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</si>
  <si>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</si>
  <si>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</si>
  <si>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</si>
  <si>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</si>
  <si>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</si>
  <si>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</si>
  <si>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</si>
  <si>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</si>
  <si>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</si>
  <si>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</si>
  <si>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</si>
  <si>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</si>
  <si>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</si>
  <si>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</si>
  <si>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</si>
  <si>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</si>
  <si>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</si>
  <si>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</si>
  <si>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</si>
  <si>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</si>
  <si>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</si>
  <si>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</si>
  <si>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</si>
  <si>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</si>
  <si>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</si>
  <si>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</si>
  <si>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</si>
  <si>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</si>
  <si>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</si>
  <si>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</si>
  <si>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</si>
  <si>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</si>
  <si>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</si>
  <si>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</si>
  <si>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</si>
  <si>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</si>
  <si>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</si>
  <si>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</si>
  <si>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</si>
  <si>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</si>
  <si>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</si>
  <si>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</si>
  <si>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</si>
  <si>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</si>
  <si>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</si>
  <si>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</si>
  <si>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</si>
  <si>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</si>
  <si>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</si>
  <si>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</si>
  <si>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</si>
  <si>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</si>
  <si>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</si>
  <si>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</si>
  <si>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</si>
  <si>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</si>
  <si>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</si>
  <si>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</si>
  <si>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</si>
  <si>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</si>
  <si>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</si>
  <si>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</si>
  <si>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</si>
  <si>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</si>
  <si>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</si>
  <si>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</si>
  <si>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</si>
  <si>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</si>
  <si>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</si>
  <si>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</si>
  <si>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</si>
  <si>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</si>
  <si>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</si>
  <si>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</si>
  <si>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</si>
  <si>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</si>
  <si>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</si>
  <si>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</si>
  <si>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</si>
  <si>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</si>
  <si>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</si>
  <si>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</si>
  <si>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</si>
  <si>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</si>
  <si>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</si>
  <si>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</si>
  <si>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</si>
  <si>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</si>
  <si>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</si>
  <si>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</si>
  <si>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</si>
  <si>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</si>
  <si>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</si>
  <si>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</si>
  <si>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</si>
  <si>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</si>
  <si>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</si>
  <si>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062109442</t>
  </si>
  <si>
    <t>DUNS</t>
  </si>
  <si>
    <t>3100 W. 7th St., Fort Worth, TX 76107</t>
  </si>
  <si>
    <t>Bradshaw Hawkins</t>
  </si>
  <si>
    <t>bradshawhawkins@azz.com</t>
  </si>
  <si>
    <t>817-810-5010</t>
  </si>
  <si>
    <t>Attorney</t>
  </si>
  <si>
    <t>https:/www.azz.com/corporate-social-compliance</t>
  </si>
  <si>
    <t>Energy</t>
  </si>
  <si>
    <t>AZZ makes commercially resonable efforts to comply with conflict-free sourcing practices and internal policy.</t>
  </si>
  <si>
    <t>AZZ only requires our direct suppliers to be in compliance with applicable law, which does not require a statement clarifying DRC conflict -free status.</t>
  </si>
  <si>
    <t>AZZ Inc. (Non-Galvanizing Affiliates)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</si>
</sst>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7"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8"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9"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0"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1"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2"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3"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5"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1" fillId="0" borderId="0" xfId="0" applyNumberFormat="1" applyFont="1" applyAlignment="1">
      <alignment horizontal="left" vertical="center" wrapText="1"/>
    </xf>
    <xf numFmtId="9" fontId="119"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2"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9"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0"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9"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5"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3" fillId="0" borderId="0" xfId="527" applyFont="1" applyFill="1" applyAlignment="1">
      <alignment horizontal="left" vertical="center" wrapText="1"/>
    </xf>
    <xf numFmtId="164" fontId="6" fillId="0" borderId="0" xfId="480" applyAlignment="1">
      <alignment vertical="center"/>
    </xf>
    <xf numFmtId="0" fontId="124" fillId="0" borderId="0" xfId="0" applyFont="1" applyAlignment="1">
      <alignment vertical="center" wrapText="1"/>
    </xf>
    <xf numFmtId="0" fontId="55" fillId="0" borderId="0" xfId="0" applyFont="1" applyAlignment="1">
      <alignment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xf>
    <xf numFmtId="49" fontId="104" fillId="2" borderId="1" xfId="0" applyNumberFormat="1" applyFont="1" applyFill="1" applyBorder="1" applyAlignment="1" applyProtection="1">
      <alignment horizontal="left" vertical="center" wrapText="1"/>
      <protection locked="0"/>
    </xf>
    <xf numFmtId="49" fontId="104"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radshawhawkins@azz.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radshawhawkins@azz.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62"/>
      <c r="B2" s="38" t="s">
        <v>963</v>
      </c>
      <c r="C2" s="36"/>
      <c r="D2" s="207"/>
      <c r="E2" s="3"/>
      <c r="F2" s="36"/>
      <c r="G2" s="34"/>
    </row>
    <row r="3" spans="1:7">
      <c r="A3" s="362"/>
      <c r="B3" s="5" t="s">
        <v>952</v>
      </c>
      <c r="C3" s="6"/>
      <c r="D3" s="208"/>
      <c r="E3" s="3"/>
      <c r="F3" s="6"/>
      <c r="G3" s="34"/>
    </row>
    <row r="4" spans="1:7" ht="15.75">
      <c r="A4" s="362"/>
      <c r="B4" s="41" t="s">
        <v>965</v>
      </c>
      <c r="C4" s="7"/>
      <c r="D4" s="209"/>
      <c r="E4" s="3"/>
      <c r="F4" s="7"/>
      <c r="G4" s="34"/>
    </row>
    <row r="5" spans="1:7">
      <c r="A5" s="362"/>
      <c r="B5" s="40" t="s">
        <v>1157</v>
      </c>
      <c r="C5" s="4"/>
      <c r="D5" s="210"/>
      <c r="E5" s="3"/>
      <c r="F5" s="4"/>
      <c r="G5" s="34"/>
    </row>
    <row r="6" spans="1:7">
      <c r="A6" s="362"/>
      <c r="B6" s="8"/>
      <c r="C6" s="8"/>
      <c r="D6" s="211"/>
      <c r="E6" s="8"/>
      <c r="F6" s="8"/>
      <c r="G6" s="34"/>
    </row>
    <row r="7" spans="1:7">
      <c r="A7" s="362"/>
      <c r="B7" s="8"/>
      <c r="C7" s="8"/>
      <c r="D7" s="211"/>
      <c r="E7" s="8"/>
      <c r="F7" s="8"/>
      <c r="G7" s="34"/>
    </row>
    <row r="8" spans="1:7">
      <c r="A8" s="362"/>
      <c r="B8" s="8"/>
      <c r="C8" s="8"/>
      <c r="D8" s="211"/>
      <c r="E8" s="8"/>
      <c r="F8" s="8"/>
      <c r="G8" s="34"/>
    </row>
    <row r="9" spans="1:7">
      <c r="A9" s="362"/>
      <c r="B9" s="365" t="s">
        <v>966</v>
      </c>
      <c r="C9" s="365"/>
      <c r="D9" s="365"/>
      <c r="E9" s="365"/>
      <c r="F9" s="365"/>
      <c r="G9" s="34"/>
    </row>
    <row r="10" spans="1:7" ht="27" customHeight="1">
      <c r="A10" s="362"/>
      <c r="B10" s="366" t="s">
        <v>506</v>
      </c>
      <c r="C10" s="366"/>
      <c r="D10" s="366"/>
      <c r="E10" s="366"/>
      <c r="F10" s="366"/>
      <c r="G10" s="34"/>
    </row>
    <row r="11" spans="1:7" ht="27" customHeight="1">
      <c r="A11" s="362"/>
      <c r="B11" s="367"/>
      <c r="C11" s="367"/>
      <c r="D11" s="367"/>
      <c r="E11" s="367"/>
      <c r="F11" s="367"/>
      <c r="G11" s="34"/>
    </row>
    <row r="12" spans="1:7" ht="16.5">
      <c r="A12" s="362"/>
      <c r="B12" s="42" t="s">
        <v>964</v>
      </c>
      <c r="C12" s="43" t="s">
        <v>967</v>
      </c>
      <c r="D12" s="212" t="s">
        <v>968</v>
      </c>
      <c r="E12" s="43" t="s">
        <v>701</v>
      </c>
      <c r="F12" s="43" t="s">
        <v>702</v>
      </c>
      <c r="G12" s="34"/>
    </row>
    <row r="13" spans="1:7" ht="33.75">
      <c r="A13" s="362"/>
      <c r="B13" s="2">
        <v>1</v>
      </c>
      <c r="C13" s="37" t="s">
        <v>1208</v>
      </c>
      <c r="D13" s="39" t="s">
        <v>992</v>
      </c>
      <c r="E13" s="196" t="s">
        <v>969</v>
      </c>
      <c r="F13" s="196"/>
      <c r="G13" s="34"/>
    </row>
    <row r="14" spans="1:7" ht="33.75">
      <c r="A14" s="362"/>
      <c r="B14" s="2">
        <v>2</v>
      </c>
      <c r="C14" s="37" t="s">
        <v>1208</v>
      </c>
      <c r="D14" s="39" t="s">
        <v>1142</v>
      </c>
      <c r="E14" s="196" t="s">
        <v>602</v>
      </c>
      <c r="F14" s="196" t="s">
        <v>603</v>
      </c>
      <c r="G14" s="34"/>
    </row>
    <row r="15" spans="1:7" ht="89.1" customHeight="1">
      <c r="A15" s="362"/>
      <c r="B15" s="347">
        <v>2.0099999999999998</v>
      </c>
      <c r="C15" s="359" t="s">
        <v>1208</v>
      </c>
      <c r="D15" s="368" t="s">
        <v>2686</v>
      </c>
      <c r="E15" s="197" t="s">
        <v>703</v>
      </c>
      <c r="F15" s="197" t="s">
        <v>706</v>
      </c>
      <c r="G15" s="34"/>
    </row>
    <row r="16" spans="1:7" ht="99" customHeight="1">
      <c r="A16" s="362"/>
      <c r="B16" s="348"/>
      <c r="C16" s="360"/>
      <c r="D16" s="369"/>
      <c r="E16" s="198"/>
      <c r="F16" s="198" t="s">
        <v>704</v>
      </c>
      <c r="G16" s="34"/>
    </row>
    <row r="17" spans="1:7" ht="63" customHeight="1">
      <c r="A17" s="362"/>
      <c r="B17" s="349"/>
      <c r="C17" s="361"/>
      <c r="D17" s="370"/>
      <c r="E17" s="37"/>
      <c r="F17" s="37" t="s">
        <v>705</v>
      </c>
      <c r="G17" s="34"/>
    </row>
    <row r="18" spans="1:7" ht="117" customHeight="1">
      <c r="A18" s="362"/>
      <c r="B18" s="347">
        <v>2.02</v>
      </c>
      <c r="C18" s="359" t="s">
        <v>1208</v>
      </c>
      <c r="D18" s="368" t="s">
        <v>2687</v>
      </c>
      <c r="E18" s="197" t="s">
        <v>507</v>
      </c>
      <c r="F18" s="197" t="s">
        <v>596</v>
      </c>
      <c r="G18" s="34"/>
    </row>
    <row r="19" spans="1:7" ht="71.099999999999994" customHeight="1">
      <c r="A19" s="362"/>
      <c r="B19" s="348"/>
      <c r="C19" s="360"/>
      <c r="D19" s="369"/>
      <c r="E19" s="198" t="s">
        <v>601</v>
      </c>
      <c r="F19" s="198" t="s">
        <v>508</v>
      </c>
      <c r="G19" s="34"/>
    </row>
    <row r="20" spans="1:7" ht="90.75" customHeight="1">
      <c r="A20" s="362"/>
      <c r="B20" s="348"/>
      <c r="C20" s="360"/>
      <c r="D20" s="369"/>
      <c r="E20" s="198"/>
      <c r="F20" s="198" t="s">
        <v>708</v>
      </c>
      <c r="G20" s="34"/>
    </row>
    <row r="21" spans="1:7" ht="74.25" customHeight="1">
      <c r="A21" s="362"/>
      <c r="B21" s="349"/>
      <c r="C21" s="361"/>
      <c r="D21" s="370"/>
      <c r="E21" s="37"/>
      <c r="F21" s="37" t="s">
        <v>707</v>
      </c>
      <c r="G21" s="34"/>
    </row>
    <row r="22" spans="1:7" ht="90" customHeight="1">
      <c r="A22" s="362"/>
      <c r="B22" s="353">
        <v>2.0299999999999998</v>
      </c>
      <c r="C22" s="353" t="s">
        <v>935</v>
      </c>
      <c r="D22" s="356" t="s">
        <v>2688</v>
      </c>
      <c r="E22" s="359" t="s">
        <v>505</v>
      </c>
      <c r="F22" s="197" t="s">
        <v>529</v>
      </c>
      <c r="G22" s="34"/>
    </row>
    <row r="23" spans="1:7" ht="109.5" customHeight="1">
      <c r="A23" s="362"/>
      <c r="B23" s="354"/>
      <c r="C23" s="354"/>
      <c r="D23" s="357"/>
      <c r="E23" s="360"/>
      <c r="F23" s="198" t="s">
        <v>936</v>
      </c>
      <c r="G23" s="34"/>
    </row>
    <row r="24" spans="1:7" ht="74.25" customHeight="1">
      <c r="A24" s="362"/>
      <c r="B24" s="355"/>
      <c r="C24" s="355"/>
      <c r="D24" s="358"/>
      <c r="E24" s="361"/>
      <c r="F24" s="37" t="s">
        <v>504</v>
      </c>
      <c r="G24" s="34"/>
    </row>
    <row r="25" spans="1:7" ht="72" customHeight="1">
      <c r="A25" s="362"/>
      <c r="B25" s="2" t="s">
        <v>527</v>
      </c>
      <c r="C25" s="37" t="s">
        <v>528</v>
      </c>
      <c r="D25" s="39" t="s">
        <v>2689</v>
      </c>
      <c r="E25" s="37" t="s">
        <v>2682</v>
      </c>
      <c r="F25" s="37" t="s">
        <v>530</v>
      </c>
      <c r="G25" s="34"/>
    </row>
    <row r="26" spans="1:7" ht="98.1" customHeight="1">
      <c r="A26" s="362"/>
      <c r="B26" s="350">
        <v>3</v>
      </c>
      <c r="C26" s="347" t="s">
        <v>74</v>
      </c>
      <c r="D26" s="368" t="s">
        <v>2690</v>
      </c>
      <c r="E26" s="359" t="s">
        <v>0</v>
      </c>
      <c r="F26" s="197" t="s">
        <v>68</v>
      </c>
      <c r="G26" s="34"/>
    </row>
    <row r="27" spans="1:7" ht="90" customHeight="1">
      <c r="A27" s="362"/>
      <c r="B27" s="351"/>
      <c r="C27" s="348"/>
      <c r="D27" s="369"/>
      <c r="E27" s="360"/>
      <c r="F27" s="198" t="s">
        <v>63</v>
      </c>
      <c r="G27" s="34"/>
    </row>
    <row r="28" spans="1:7" ht="19.350000000000001" customHeight="1">
      <c r="A28" s="362"/>
      <c r="B28" s="351"/>
      <c r="C28" s="348"/>
      <c r="D28" s="369"/>
      <c r="E28" s="360"/>
      <c r="F28" s="198" t="s">
        <v>64</v>
      </c>
      <c r="G28" s="34"/>
    </row>
    <row r="29" spans="1:7" ht="74.45" customHeight="1">
      <c r="A29" s="362"/>
      <c r="B29" s="351"/>
      <c r="C29" s="348"/>
      <c r="D29" s="369"/>
      <c r="E29" s="360"/>
      <c r="F29" s="198" t="s">
        <v>65</v>
      </c>
      <c r="G29" s="34"/>
    </row>
    <row r="30" spans="1:7" ht="62.45" customHeight="1">
      <c r="A30" s="362"/>
      <c r="B30" s="351"/>
      <c r="C30" s="348"/>
      <c r="D30" s="369"/>
      <c r="E30" s="360"/>
      <c r="F30" s="198" t="s">
        <v>66</v>
      </c>
      <c r="G30" s="34"/>
    </row>
    <row r="31" spans="1:7" ht="81" customHeight="1">
      <c r="A31" s="362"/>
      <c r="B31" s="351"/>
      <c r="C31" s="348"/>
      <c r="D31" s="369"/>
      <c r="E31" s="360"/>
      <c r="F31" s="198" t="s">
        <v>67</v>
      </c>
      <c r="G31" s="34"/>
    </row>
    <row r="32" spans="1:7" ht="48.75" customHeight="1">
      <c r="A32" s="362"/>
      <c r="B32" s="351"/>
      <c r="C32" s="348"/>
      <c r="D32" s="369"/>
      <c r="E32" s="360"/>
      <c r="F32" s="198" t="s">
        <v>70</v>
      </c>
      <c r="G32" s="34"/>
    </row>
    <row r="33" spans="1:7" ht="98.45" customHeight="1">
      <c r="A33" s="362"/>
      <c r="B33" s="351"/>
      <c r="C33" s="348"/>
      <c r="D33" s="369"/>
      <c r="E33" s="360"/>
      <c r="F33" s="198" t="s">
        <v>69</v>
      </c>
      <c r="G33" s="34"/>
    </row>
    <row r="34" spans="1:7" ht="89.1" customHeight="1">
      <c r="A34" s="362"/>
      <c r="B34" s="351"/>
      <c r="C34" s="348"/>
      <c r="D34" s="369"/>
      <c r="E34" s="360"/>
      <c r="F34" s="198" t="s">
        <v>71</v>
      </c>
      <c r="G34" s="34"/>
    </row>
    <row r="35" spans="1:7" ht="29.1" customHeight="1">
      <c r="A35" s="362"/>
      <c r="B35" s="351"/>
      <c r="C35" s="348"/>
      <c r="D35" s="369"/>
      <c r="E35" s="360"/>
      <c r="F35" s="198" t="s">
        <v>72</v>
      </c>
      <c r="G35" s="34"/>
    </row>
    <row r="36" spans="1:7" ht="126.75">
      <c r="A36" s="362"/>
      <c r="B36" s="352"/>
      <c r="C36" s="349"/>
      <c r="D36" s="370"/>
      <c r="E36" s="361"/>
      <c r="F36" s="199" t="s">
        <v>73</v>
      </c>
      <c r="G36" s="34"/>
    </row>
    <row r="37" spans="1:7" ht="123.75">
      <c r="A37" s="362"/>
      <c r="B37" s="175">
        <v>3.01</v>
      </c>
      <c r="C37" s="176" t="s">
        <v>74</v>
      </c>
      <c r="D37" s="39" t="s">
        <v>2691</v>
      </c>
      <c r="E37" s="200" t="s">
        <v>1458</v>
      </c>
      <c r="F37" s="201" t="s">
        <v>1577</v>
      </c>
      <c r="G37" s="34"/>
    </row>
    <row r="38" spans="1:7" ht="112.5">
      <c r="A38" s="362"/>
      <c r="B38" s="175">
        <v>3.02</v>
      </c>
      <c r="C38" s="176" t="s">
        <v>1492</v>
      </c>
      <c r="D38" s="39" t="s">
        <v>2692</v>
      </c>
      <c r="E38" s="200" t="s">
        <v>1507</v>
      </c>
      <c r="F38" s="201" t="s">
        <v>1578</v>
      </c>
      <c r="G38" s="34"/>
    </row>
    <row r="39" spans="1:7" ht="101.25">
      <c r="A39" s="362"/>
      <c r="B39" s="184">
        <v>4</v>
      </c>
      <c r="C39" s="183" t="s">
        <v>1757</v>
      </c>
      <c r="D39" s="39" t="s">
        <v>2693</v>
      </c>
      <c r="E39" s="37" t="s">
        <v>2625</v>
      </c>
      <c r="F39" s="37" t="s">
        <v>1758</v>
      </c>
      <c r="G39" s="34"/>
    </row>
    <row r="40" spans="1:7" ht="56.25">
      <c r="A40" s="362"/>
      <c r="B40" s="175">
        <v>4.01</v>
      </c>
      <c r="C40" s="183" t="s">
        <v>1757</v>
      </c>
      <c r="D40" s="39" t="s">
        <v>2695</v>
      </c>
      <c r="E40" s="37" t="s">
        <v>2644</v>
      </c>
      <c r="F40" s="37" t="s">
        <v>2649</v>
      </c>
      <c r="G40" s="34"/>
    </row>
    <row r="41" spans="1:7" ht="56.25">
      <c r="A41" s="362"/>
      <c r="B41" s="175" t="s">
        <v>2680</v>
      </c>
      <c r="C41" s="183" t="s">
        <v>1757</v>
      </c>
      <c r="D41" s="39" t="s">
        <v>2694</v>
      </c>
      <c r="E41" s="37" t="s">
        <v>2683</v>
      </c>
      <c r="F41" s="37" t="s">
        <v>2681</v>
      </c>
      <c r="G41" s="34"/>
    </row>
    <row r="42" spans="1:7" ht="56.25">
      <c r="A42" s="362"/>
      <c r="B42" s="175" t="s">
        <v>2732</v>
      </c>
      <c r="C42" s="183" t="s">
        <v>1757</v>
      </c>
      <c r="D42" s="39" t="s">
        <v>2903</v>
      </c>
      <c r="E42" s="37" t="s">
        <v>2682</v>
      </c>
      <c r="F42" s="37" t="s">
        <v>2733</v>
      </c>
      <c r="G42" s="34"/>
    </row>
    <row r="43" spans="1:7" ht="123.75">
      <c r="A43" s="362"/>
      <c r="B43" s="193">
        <v>4.0999999999999996</v>
      </c>
      <c r="C43" s="183" t="s">
        <v>2902</v>
      </c>
      <c r="D43" s="194">
        <v>42867</v>
      </c>
      <c r="E43" s="202" t="s">
        <v>2905</v>
      </c>
      <c r="F43" s="37" t="s">
        <v>2904</v>
      </c>
      <c r="G43" s="34"/>
    </row>
    <row r="44" spans="1:7" ht="78.75">
      <c r="A44" s="362"/>
      <c r="B44" s="193">
        <v>4.2</v>
      </c>
      <c r="C44" s="183" t="s">
        <v>2902</v>
      </c>
      <c r="D44" s="194">
        <v>42704</v>
      </c>
      <c r="E44" s="202" t="s">
        <v>3155</v>
      </c>
      <c r="F44" s="37" t="s">
        <v>3120</v>
      </c>
      <c r="G44" s="34"/>
    </row>
    <row r="45" spans="1:7" ht="157.5">
      <c r="A45" s="362"/>
      <c r="B45" s="241">
        <v>5</v>
      </c>
      <c r="C45" s="183" t="s">
        <v>2902</v>
      </c>
      <c r="D45" s="194">
        <v>42867</v>
      </c>
      <c r="E45" s="202" t="s">
        <v>13730</v>
      </c>
      <c r="F45" s="37" t="s">
        <v>13315</v>
      </c>
      <c r="G45" s="34"/>
    </row>
    <row r="46" spans="1:7" ht="45">
      <c r="A46" s="362"/>
      <c r="B46" s="193">
        <v>5.01</v>
      </c>
      <c r="C46" s="183" t="s">
        <v>2902</v>
      </c>
      <c r="D46" s="194">
        <v>42907</v>
      </c>
      <c r="E46" s="202" t="s">
        <v>13786</v>
      </c>
      <c r="F46" s="37" t="s">
        <v>13315</v>
      </c>
      <c r="G46" s="34"/>
    </row>
    <row r="47" spans="1:7" ht="67.5">
      <c r="A47" s="362"/>
      <c r="B47" s="193">
        <v>5.0999999999999996</v>
      </c>
      <c r="C47" s="183" t="s">
        <v>2902</v>
      </c>
      <c r="D47" s="194">
        <v>43070</v>
      </c>
      <c r="E47" s="202" t="s">
        <v>13985</v>
      </c>
      <c r="F47" s="37" t="s">
        <v>13986</v>
      </c>
      <c r="G47" s="34"/>
    </row>
    <row r="48" spans="1:7" ht="56.25">
      <c r="A48" s="362"/>
      <c r="B48" s="193">
        <v>5.1100000000000003</v>
      </c>
      <c r="C48" s="183" t="s">
        <v>14260</v>
      </c>
      <c r="D48" s="194">
        <v>43217</v>
      </c>
      <c r="E48" s="202" t="s">
        <v>14404</v>
      </c>
      <c r="F48" s="37" t="s">
        <v>14299</v>
      </c>
      <c r="G48" s="34"/>
    </row>
    <row r="49" spans="1:7" ht="56.25">
      <c r="A49" s="362"/>
      <c r="B49" s="193">
        <v>5.12</v>
      </c>
      <c r="C49" s="183" t="s">
        <v>14260</v>
      </c>
      <c r="D49" s="194">
        <v>43581</v>
      </c>
      <c r="E49" s="202" t="s">
        <v>14404</v>
      </c>
      <c r="F49" s="37" t="s">
        <v>15467</v>
      </c>
      <c r="G49" s="34"/>
    </row>
    <row r="50" spans="1:7" ht="13.5" thickBot="1">
      <c r="A50" s="363"/>
      <c r="B50" s="364" t="str">
        <f ca="1">OFFSET(L!$C$1,MATCH("General"&amp;"Cpy",L!$A:$A,0)-1,SL,,)</f>
        <v>© 2019 Responsible Minerals Initiative. All rights reserved.</v>
      </c>
      <c r="C50" s="364"/>
      <c r="D50" s="364"/>
      <c r="E50" s="364"/>
      <c r="F50" s="364"/>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38"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scale="35"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3.95"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3.5" thickBot="1">
      <c r="A32" s="91"/>
      <c r="B32" s="187"/>
      <c r="C32" s="187"/>
      <c r="D32" s="376"/>
    </row>
    <row r="33" ht="13.5" thickTop="1"/>
  </sheetData>
  <sheetProtection password="E31B" sheet="1" objects="1" scenarios="1" formatColumns="0" formatRows="0" insertHyperlink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Normal="100" zoomScalePageLayoutView="70" workbookViewId="0">
      <selection activeCell="I23" sqref="I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08"/>
      <c r="B1" s="409"/>
      <c r="C1" s="409"/>
      <c r="D1" s="409"/>
      <c r="E1" s="409"/>
      <c r="F1" s="409"/>
      <c r="G1" s="409"/>
      <c r="H1" s="409"/>
      <c r="I1" s="409"/>
      <c r="J1" s="409"/>
      <c r="K1" s="410"/>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11" t="str">
        <f ca="1">OFFSET(L!$C$1,MATCH("Declaration"&amp;ADDRESS(ROW(),COLUMN(),4),L!$A:$A,0)-1,SL,,)</f>
        <v>Conflict Minerals Reporting Template (CMRT)</v>
      </c>
      <c r="E2" s="412"/>
      <c r="F2" s="412"/>
      <c r="G2" s="412"/>
      <c r="H2" s="412"/>
      <c r="I2" s="412"/>
      <c r="J2" s="413"/>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21"/>
      <c r="G3" s="421"/>
      <c r="H3" s="421"/>
      <c r="I3" s="186"/>
      <c r="J3" s="172" t="s">
        <v>15472</v>
      </c>
      <c r="K3" s="47"/>
      <c r="L3" s="143"/>
      <c r="M3" s="134"/>
      <c r="N3" s="134"/>
      <c r="O3" s="135"/>
      <c r="P3" s="148">
        <f>MATCH($D$3,LN,0)</f>
        <v>1</v>
      </c>
    </row>
    <row r="4" spans="1:34" ht="15.75">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26" t="str">
        <f ca="1">OFFSET(L!$C$1,MATCH("Declaration"&amp;ADDRESS(ROW(),COLUMN(),4),L!$A:$A,0)-1,SL,,)</f>
        <v>Company Information</v>
      </c>
      <c r="C7" s="426"/>
      <c r="D7" s="426"/>
      <c r="E7" s="426"/>
      <c r="F7" s="426"/>
      <c r="G7" s="426"/>
      <c r="H7" s="426"/>
      <c r="I7" s="426"/>
      <c r="J7" s="426"/>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14" t="s">
        <v>15505</v>
      </c>
      <c r="E8" s="415"/>
      <c r="F8" s="415"/>
      <c r="G8" s="415"/>
      <c r="H8" s="415"/>
      <c r="I8" s="415"/>
      <c r="J8" s="416"/>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23" t="s">
        <v>564</v>
      </c>
      <c r="E9" s="424"/>
      <c r="F9" s="424"/>
      <c r="G9" s="425"/>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27" t="str">
        <f ca="1">OFFSET(L!$C$1,MATCH("Declaration"&amp;ADDRESS(ROW(),COLUMN(),4)&amp;LEFT($D$9,1),L!$A:$A,0)-1,SL,,)</f>
        <v>Description of Scope:</v>
      </c>
      <c r="C10" s="155"/>
      <c r="D10" s="418" t="s">
        <v>15502</v>
      </c>
      <c r="E10" s="419"/>
      <c r="F10" s="419"/>
      <c r="G10" s="419"/>
      <c r="H10" s="419"/>
      <c r="I10" s="419"/>
      <c r="J10" s="420"/>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28"/>
      <c r="C11" s="155"/>
      <c r="D11" s="392" t="str">
        <f ca="1">IF(D9=Q9,OFFSET(L!$C$1,MATCH("Declaration"&amp;ADDRESS(ROW(),COLUMN(),4),L!$A:$A,0)-1,SL,,),"")</f>
        <v/>
      </c>
      <c r="E11" s="393"/>
      <c r="F11" s="393"/>
      <c r="G11" s="393"/>
      <c r="H11" s="393"/>
      <c r="I11" s="393"/>
      <c r="J11" s="394"/>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401" t="s">
        <v>15494</v>
      </c>
      <c r="E12" s="402"/>
      <c r="F12" s="402"/>
      <c r="G12" s="402"/>
      <c r="H12" s="402"/>
      <c r="I12" s="402"/>
      <c r="J12" s="403"/>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401" t="s">
        <v>15495</v>
      </c>
      <c r="E13" s="402"/>
      <c r="F13" s="402"/>
      <c r="G13" s="402"/>
      <c r="H13" s="402"/>
      <c r="I13" s="402"/>
      <c r="J13" s="403"/>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01" t="s">
        <v>15496</v>
      </c>
      <c r="E14" s="402"/>
      <c r="F14" s="402"/>
      <c r="G14" s="402"/>
      <c r="H14" s="402"/>
      <c r="I14" s="402"/>
      <c r="J14" s="403"/>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401" t="s">
        <v>15497</v>
      </c>
      <c r="E15" s="402"/>
      <c r="F15" s="402"/>
      <c r="G15" s="402"/>
      <c r="H15" s="402"/>
      <c r="I15" s="402"/>
      <c r="J15" s="403"/>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29" t="s">
        <v>15498</v>
      </c>
      <c r="E16" s="430"/>
      <c r="F16" s="430"/>
      <c r="G16" s="430"/>
      <c r="H16" s="430"/>
      <c r="I16" s="430"/>
      <c r="J16" s="431"/>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401" t="s">
        <v>15499</v>
      </c>
      <c r="E17" s="402"/>
      <c r="F17" s="402"/>
      <c r="G17" s="402"/>
      <c r="H17" s="402"/>
      <c r="I17" s="402"/>
      <c r="J17" s="403"/>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401" t="s">
        <v>15497</v>
      </c>
      <c r="E18" s="402"/>
      <c r="F18" s="402"/>
      <c r="G18" s="402"/>
      <c r="H18" s="402"/>
      <c r="I18" s="402"/>
      <c r="J18" s="403"/>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1" t="s">
        <v>15500</v>
      </c>
      <c r="E19" s="402"/>
      <c r="F19" s="402"/>
      <c r="G19" s="402"/>
      <c r="H19" s="402"/>
      <c r="I19" s="402"/>
      <c r="J19" s="403"/>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29" t="s">
        <v>15498</v>
      </c>
      <c r="E20" s="430"/>
      <c r="F20" s="430"/>
      <c r="G20" s="430"/>
      <c r="H20" s="430"/>
      <c r="I20" s="430"/>
      <c r="J20" s="431"/>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01" t="s">
        <v>15499</v>
      </c>
      <c r="E21" s="402"/>
      <c r="F21" s="402"/>
      <c r="G21" s="402"/>
      <c r="H21" s="402"/>
      <c r="I21" s="402"/>
      <c r="J21" s="403"/>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32">
        <v>43830</v>
      </c>
      <c r="E22" s="433"/>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04"/>
      <c r="E23" s="404"/>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34" t="str">
        <f ca="1">OFFSET(L!$C$1,MATCH("Declaration"&amp;ADDRESS(ROW(),COLUMN(),4),L!$A:$A,0)-1,SL,,)</f>
        <v>Answer the following questions 1 - 7 based on the declaration scope indicated above</v>
      </c>
      <c r="C24" s="434"/>
      <c r="D24" s="434"/>
      <c r="E24" s="434"/>
      <c r="F24" s="434"/>
      <c r="G24" s="434"/>
      <c r="H24" s="434"/>
      <c r="I24" s="434"/>
      <c r="J24" s="434"/>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7" t="s">
        <v>558</v>
      </c>
      <c r="E26" s="378"/>
      <c r="F26" s="15"/>
      <c r="G26" s="379"/>
      <c r="H26" s="380"/>
      <c r="I26" s="380"/>
      <c r="J26" s="381"/>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558</v>
      </c>
      <c r="E27" s="378"/>
      <c r="F27" s="15"/>
      <c r="G27" s="379"/>
      <c r="H27" s="380"/>
      <c r="I27" s="380"/>
      <c r="J27" s="381"/>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7" t="s">
        <v>558</v>
      </c>
      <c r="E28" s="378"/>
      <c r="F28" s="15"/>
      <c r="G28" s="379"/>
      <c r="H28" s="380"/>
      <c r="I28" s="380"/>
      <c r="J28" s="381"/>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7" t="s">
        <v>558</v>
      </c>
      <c r="E29" s="378"/>
      <c r="F29" s="15"/>
      <c r="G29" s="379"/>
      <c r="H29" s="380"/>
      <c r="I29" s="380"/>
      <c r="J29" s="381"/>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558</v>
      </c>
      <c r="E32" s="396"/>
      <c r="F32" s="58"/>
      <c r="G32" s="379"/>
      <c r="H32" s="380"/>
      <c r="I32" s="380"/>
      <c r="J32" s="38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558</v>
      </c>
      <c r="E33" s="378"/>
      <c r="F33" s="58"/>
      <c r="G33" s="379"/>
      <c r="H33" s="380"/>
      <c r="I33" s="380"/>
      <c r="J33" s="38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7" t="s">
        <v>558</v>
      </c>
      <c r="E34" s="378"/>
      <c r="F34" s="58"/>
      <c r="G34" s="379"/>
      <c r="H34" s="380"/>
      <c r="I34" s="380"/>
      <c r="J34" s="38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7" t="s">
        <v>558</v>
      </c>
      <c r="E35" s="378"/>
      <c r="F35" s="58"/>
      <c r="G35" s="379"/>
      <c r="H35" s="380"/>
      <c r="I35" s="380"/>
      <c r="J35" s="38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00"/>
      <c r="I37" s="400"/>
      <c r="J37" s="400"/>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7" t="s">
        <v>559</v>
      </c>
      <c r="E38" s="378"/>
      <c r="F38" s="58"/>
      <c r="G38" s="379"/>
      <c r="H38" s="380"/>
      <c r="I38" s="380"/>
      <c r="J38" s="381"/>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7" t="s">
        <v>559</v>
      </c>
      <c r="E39" s="378"/>
      <c r="F39" s="58"/>
      <c r="G39" s="379"/>
      <c r="H39" s="380"/>
      <c r="I39" s="380"/>
      <c r="J39" s="381"/>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7" t="s">
        <v>559</v>
      </c>
      <c r="E40" s="378"/>
      <c r="F40" s="58"/>
      <c r="G40" s="379"/>
      <c r="H40" s="380"/>
      <c r="I40" s="380"/>
      <c r="J40" s="381"/>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7" t="s">
        <v>559</v>
      </c>
      <c r="E41" s="378"/>
      <c r="F41" s="58"/>
      <c r="G41" s="379"/>
      <c r="H41" s="380"/>
      <c r="I41" s="380"/>
      <c r="J41" s="381"/>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97" t="str">
        <f ca="1">D25</f>
        <v>Answer</v>
      </c>
      <c r="E43" s="397"/>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Tantalum  (*)</v>
      </c>
      <c r="C44" s="13"/>
      <c r="D44" s="377" t="s">
        <v>560</v>
      </c>
      <c r="E44" s="378"/>
      <c r="F44" s="58"/>
      <c r="G44" s="379"/>
      <c r="H44" s="380"/>
      <c r="I44" s="380"/>
      <c r="J44" s="38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77" t="s">
        <v>560</v>
      </c>
      <c r="E45" s="378"/>
      <c r="F45" s="58"/>
      <c r="G45" s="379"/>
      <c r="H45" s="380"/>
      <c r="I45" s="380"/>
      <c r="J45" s="38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77" t="s">
        <v>560</v>
      </c>
      <c r="E46" s="378"/>
      <c r="F46" s="58"/>
      <c r="G46" s="379"/>
      <c r="H46" s="380"/>
      <c r="I46" s="380"/>
      <c r="J46" s="38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Tungsten  (*)</v>
      </c>
      <c r="C47" s="13"/>
      <c r="D47" s="377" t="s">
        <v>560</v>
      </c>
      <c r="E47" s="378"/>
      <c r="F47" s="58"/>
      <c r="G47" s="379"/>
      <c r="H47" s="380"/>
      <c r="I47" s="380"/>
      <c r="J47" s="38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397" t="str">
        <f ca="1">D25</f>
        <v>Answer</v>
      </c>
      <c r="E49" s="397"/>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46"/>
      <c r="D50" s="398" t="s">
        <v>3159</v>
      </c>
      <c r="E50" s="399"/>
      <c r="F50" s="58"/>
      <c r="G50" s="379"/>
      <c r="H50" s="380"/>
      <c r="I50" s="380"/>
      <c r="J50" s="38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398" t="s">
        <v>3159</v>
      </c>
      <c r="E51" s="399"/>
      <c r="F51" s="58"/>
      <c r="G51" s="379"/>
      <c r="H51" s="380"/>
      <c r="I51" s="380"/>
      <c r="J51" s="38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398" t="s">
        <v>3159</v>
      </c>
      <c r="E52" s="399"/>
      <c r="F52" s="58"/>
      <c r="G52" s="379"/>
      <c r="H52" s="380"/>
      <c r="I52" s="380"/>
      <c r="J52" s="38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46"/>
      <c r="D53" s="398" t="s">
        <v>3159</v>
      </c>
      <c r="E53" s="399"/>
      <c r="F53" s="58"/>
      <c r="G53" s="379"/>
      <c r="H53" s="380"/>
      <c r="I53" s="380"/>
      <c r="J53" s="38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397" t="str">
        <f ca="1">D25</f>
        <v>Answer</v>
      </c>
      <c r="E55" s="397"/>
      <c r="F55" s="21"/>
      <c r="G55" s="55" t="str">
        <f ca="1">G25</f>
        <v>Comments</v>
      </c>
      <c r="H55" s="390"/>
      <c r="I55" s="390"/>
      <c r="J55" s="390"/>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13"/>
      <c r="D56" s="395" t="s">
        <v>559</v>
      </c>
      <c r="E56" s="396"/>
      <c r="F56" s="58"/>
      <c r="G56" s="379"/>
      <c r="H56" s="380"/>
      <c r="I56" s="380"/>
      <c r="J56" s="38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77" t="s">
        <v>559</v>
      </c>
      <c r="E57" s="378"/>
      <c r="F57" s="58"/>
      <c r="G57" s="379"/>
      <c r="H57" s="380"/>
      <c r="I57" s="380"/>
      <c r="J57" s="38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77" t="s">
        <v>559</v>
      </c>
      <c r="E58" s="378"/>
      <c r="F58" s="58"/>
      <c r="G58" s="379"/>
      <c r="H58" s="380"/>
      <c r="I58" s="380"/>
      <c r="J58" s="38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13"/>
      <c r="D59" s="377" t="s">
        <v>559</v>
      </c>
      <c r="E59" s="378"/>
      <c r="F59" s="58"/>
      <c r="G59" s="379"/>
      <c r="H59" s="380"/>
      <c r="I59" s="380"/>
      <c r="J59" s="38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397" t="str">
        <f ca="1">D25</f>
        <v>Answer</v>
      </c>
      <c r="E61" s="397"/>
      <c r="F61" s="21"/>
      <c r="G61" s="55" t="str">
        <f ca="1">G25</f>
        <v>Comments</v>
      </c>
      <c r="H61" s="390" t="str">
        <f>IF(Q69="(*)","Click here to enter smelter names","")</f>
        <v/>
      </c>
      <c r="I61" s="390"/>
      <c r="J61" s="390"/>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46"/>
      <c r="D62" s="377" t="s">
        <v>558</v>
      </c>
      <c r="E62" s="378"/>
      <c r="F62" s="59"/>
      <c r="G62" s="379"/>
      <c r="H62" s="380"/>
      <c r="I62" s="380"/>
      <c r="J62" s="38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77" t="s">
        <v>558</v>
      </c>
      <c r="E63" s="378"/>
      <c r="F63" s="59"/>
      <c r="G63" s="379"/>
      <c r="H63" s="380"/>
      <c r="I63" s="380"/>
      <c r="J63" s="38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77" t="s">
        <v>558</v>
      </c>
      <c r="E64" s="378"/>
      <c r="F64" s="59"/>
      <c r="G64" s="379"/>
      <c r="H64" s="380"/>
      <c r="I64" s="380"/>
      <c r="J64" s="38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Tungsten  (*)</v>
      </c>
      <c r="C65" s="60"/>
      <c r="D65" s="377" t="s">
        <v>558</v>
      </c>
      <c r="E65" s="378"/>
      <c r="F65" s="61"/>
      <c r="G65" s="379"/>
      <c r="H65" s="380"/>
      <c r="I65" s="380"/>
      <c r="J65" s="38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382" t="str">
        <f ca="1">OFFSET(L!$C$1,MATCH("Declaration"&amp;ADDRESS(ROW(),COLUMN(),4),L!$A:$A,0)-1,SL,,)</f>
        <v>Answer the Following Questions at a Company Level</v>
      </c>
      <c r="C67" s="382"/>
      <c r="D67" s="382"/>
      <c r="E67" s="382"/>
      <c r="F67" s="382"/>
      <c r="G67" s="382"/>
      <c r="H67" s="382"/>
      <c r="I67" s="382"/>
      <c r="J67" s="382"/>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391" t="str">
        <f ca="1">D25</f>
        <v>Answer</v>
      </c>
      <c r="E68" s="391"/>
      <c r="F68" s="64"/>
      <c r="G68" s="391" t="str">
        <f ca="1">G25</f>
        <v>Comments</v>
      </c>
      <c r="H68" s="391" t="e">
        <f>HLOOKUP(SL,LT,$O68,0)</f>
        <v>#NAME?</v>
      </c>
      <c r="I68" s="391"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7" t="s">
        <v>558</v>
      </c>
      <c r="E69" s="378"/>
      <c r="F69" s="68"/>
      <c r="G69" s="379"/>
      <c r="H69" s="380"/>
      <c r="I69" s="380"/>
      <c r="J69" s="38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388"/>
      <c r="H70" s="388"/>
      <c r="I70" s="388"/>
      <c r="J70" s="388"/>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77" t="s">
        <v>558</v>
      </c>
      <c r="E71" s="378"/>
      <c r="F71" s="68"/>
      <c r="G71" s="405" t="s">
        <v>15501</v>
      </c>
      <c r="H71" s="406"/>
      <c r="I71" s="406"/>
      <c r="J71" s="407"/>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7" t="s">
        <v>558</v>
      </c>
      <c r="E73" s="378"/>
      <c r="F73" s="68"/>
      <c r="G73" s="379" t="s">
        <v>15504</v>
      </c>
      <c r="H73" s="380"/>
      <c r="I73" s="380"/>
      <c r="J73" s="38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7" t="s">
        <v>558</v>
      </c>
      <c r="E75" s="378"/>
      <c r="F75" s="68"/>
      <c r="G75" s="379"/>
      <c r="H75" s="380"/>
      <c r="I75" s="380"/>
      <c r="J75" s="38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7" t="s">
        <v>558</v>
      </c>
      <c r="E77" s="378"/>
      <c r="F77" s="68"/>
      <c r="G77" s="379" t="s">
        <v>15503</v>
      </c>
      <c r="H77" s="380"/>
      <c r="I77" s="380"/>
      <c r="J77" s="38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386" t="s">
        <v>13311</v>
      </c>
      <c r="E79" s="387"/>
      <c r="F79" s="68"/>
      <c r="G79" s="379"/>
      <c r="H79" s="380"/>
      <c r="I79" s="380"/>
      <c r="J79" s="38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388"/>
      <c r="H80" s="388"/>
      <c r="I80" s="388"/>
      <c r="J80" s="388"/>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77" t="s">
        <v>558</v>
      </c>
      <c r="E81" s="378"/>
      <c r="F81" s="68"/>
      <c r="G81" s="379"/>
      <c r="H81" s="380"/>
      <c r="I81" s="380"/>
      <c r="J81" s="38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389"/>
      <c r="H82" s="389"/>
      <c r="I82" s="389"/>
      <c r="J82" s="389"/>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7" t="s">
        <v>558</v>
      </c>
      <c r="E83" s="378"/>
      <c r="F83" s="68"/>
      <c r="G83" s="379"/>
      <c r="H83" s="380"/>
      <c r="I83" s="380"/>
      <c r="J83" s="38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7" t="s">
        <v>558</v>
      </c>
      <c r="E85" s="378"/>
      <c r="F85" s="68"/>
      <c r="G85" s="379"/>
      <c r="H85" s="380"/>
      <c r="I85" s="380"/>
      <c r="J85" s="38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385" t="str">
        <f>IF(OR($D$8="",$I$3=""),"","Click here to check required fields completion")</f>
        <v/>
      </c>
      <c r="C86" s="385"/>
      <c r="D86" s="385"/>
      <c r="E86" s="385"/>
      <c r="F86" s="385"/>
      <c r="G86" s="385"/>
      <c r="H86" s="385"/>
      <c r="I86" s="385"/>
      <c r="J86" s="385"/>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383" t="str">
        <f ca="1">OFFSET(L!$C$1,MATCH("General"&amp;"Cpy",L!$A:$A,0)-1,SL,,)</f>
        <v>© 2019 Responsible Minerals Initiative. All rights reserved.</v>
      </c>
      <c r="B87" s="384"/>
      <c r="C87" s="384"/>
      <c r="D87" s="384"/>
      <c r="E87" s="384"/>
      <c r="F87" s="384"/>
      <c r="G87" s="384"/>
      <c r="H87" s="384"/>
      <c r="I87" s="384"/>
      <c r="J87" s="384"/>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0" priority="53" stopIfTrue="1">
      <formula>AND(OR($D$26="No",AND($D$26="Yes",$D$32="No")),OR($D$27="No",AND($D$27="Yes",$D$33="No")), OR($D$28="No",AND($D$28="Yes",$D$34="No")), OR($D$29="No",AND($D$29="Yes",$D$35="No")))</formula>
    </cfRule>
    <cfRule type="expression" dxfId="79" priority="54" stopIfTrue="1">
      <formula>IF(D69="",TRUE)</formula>
    </cfRule>
  </conditionalFormatting>
  <conditionalFormatting sqref="G71:J71">
    <cfRule type="expression" dxfId="78" priority="25" stopIfTrue="1">
      <formula>IF(AND($D$71="Yes",$G$71=""),TRUE)</formula>
    </cfRule>
  </conditionalFormatting>
  <conditionalFormatting sqref="D26:E26">
    <cfRule type="expression" dxfId="77" priority="105" stopIfTrue="1">
      <formula>IF($D$26="",TRUE)</formula>
    </cfRule>
  </conditionalFormatting>
  <conditionalFormatting sqref="D27:E27">
    <cfRule type="expression" dxfId="76" priority="112" stopIfTrue="1">
      <formula>IF($D$27="",TRUE)</formula>
    </cfRule>
  </conditionalFormatting>
  <conditionalFormatting sqref="D28:E28">
    <cfRule type="expression" dxfId="75" priority="113" stopIfTrue="1">
      <formula>IF($D$28="",TRUE)</formula>
    </cfRule>
  </conditionalFormatting>
  <conditionalFormatting sqref="D29:E29">
    <cfRule type="expression" dxfId="74" priority="114" stopIfTrue="1">
      <formula>IF($D$29="",TRUE)</formula>
    </cfRule>
  </conditionalFormatting>
  <conditionalFormatting sqref="D8:J8">
    <cfRule type="expression" dxfId="73" priority="119" stopIfTrue="1">
      <formula>IF($D$8="",TRUE)</formula>
    </cfRule>
  </conditionalFormatting>
  <conditionalFormatting sqref="D9:G9">
    <cfRule type="expression" dxfId="72" priority="120" stopIfTrue="1">
      <formula>IF($D$9="",TRUE)</formula>
    </cfRule>
  </conditionalFormatting>
  <conditionalFormatting sqref="D15:J15">
    <cfRule type="expression" dxfId="71" priority="121" stopIfTrue="1">
      <formula>IF($D$15="",TRUE)</formula>
    </cfRule>
  </conditionalFormatting>
  <conditionalFormatting sqref="D16:J16">
    <cfRule type="expression" dxfId="70" priority="122" stopIfTrue="1">
      <formula>IF($D$16="",TRUE)</formula>
    </cfRule>
  </conditionalFormatting>
  <conditionalFormatting sqref="D17:J17">
    <cfRule type="expression" dxfId="69" priority="123" stopIfTrue="1">
      <formula>IF($D$17="",TRUE)</formula>
    </cfRule>
  </conditionalFormatting>
  <conditionalFormatting sqref="D18:J18">
    <cfRule type="expression" dxfId="68" priority="124" stopIfTrue="1">
      <formula>IF($D$18="",TRUE)</formula>
    </cfRule>
  </conditionalFormatting>
  <conditionalFormatting sqref="D22:E22">
    <cfRule type="expression" dxfId="67" priority="127" stopIfTrue="1">
      <formula>IF($D$22="",TRUE)</formula>
    </cfRule>
  </conditionalFormatting>
  <conditionalFormatting sqref="D10:J10">
    <cfRule type="expression" dxfId="66" priority="24" stopIfTrue="1">
      <formula>IF($D$9=$Q$9,TRUE)</formula>
    </cfRule>
    <cfRule type="expression" dxfId="65" priority="134" stopIfTrue="1">
      <formula>IF(AND($D$10="",$D$9=$R$9),TRUE)</formula>
    </cfRule>
  </conditionalFormatting>
  <conditionalFormatting sqref="D34:E34 D40:E40 D46:E46 D52:E52 D58:E58 D64:E64">
    <cfRule type="expression" dxfId="64" priority="17" stopIfTrue="1">
      <formula>$P$28=""</formula>
    </cfRule>
  </conditionalFormatting>
  <conditionalFormatting sqref="D35:E35 D41:E41 D47:E47 D53:E53 D59:E59 D65:E65">
    <cfRule type="expression" dxfId="63" priority="132" stopIfTrue="1">
      <formula>$P$29=""</formula>
    </cfRule>
  </conditionalFormatting>
  <conditionalFormatting sqref="D32:E32">
    <cfRule type="expression" dxfId="62" priority="110" stopIfTrue="1">
      <formula>$P$26=""</formula>
    </cfRule>
  </conditionalFormatting>
  <conditionalFormatting sqref="D32:E32">
    <cfRule type="expression" dxfId="61" priority="23" stopIfTrue="1">
      <formula>IF(AND(OR($D$26="Yes",$D$26=""),$D$32=""),1,0)</formula>
    </cfRule>
  </conditionalFormatting>
  <conditionalFormatting sqref="D38 D44 D50 D56 D62">
    <cfRule type="expression" dxfId="60" priority="19" stopIfTrue="1">
      <formula>$P$32=""</formula>
    </cfRule>
  </conditionalFormatting>
  <conditionalFormatting sqref="D39:E39 D45 D51 D57 D63">
    <cfRule type="expression" dxfId="59" priority="18" stopIfTrue="1">
      <formula>$P$33=""</formula>
    </cfRule>
  </conditionalFormatting>
  <conditionalFormatting sqref="D40 D46 D52 D58 D64">
    <cfRule type="expression" dxfId="58" priority="8" stopIfTrue="1">
      <formula>$P$34=""</formula>
    </cfRule>
    <cfRule type="expression" dxfId="57" priority="130" stopIfTrue="1">
      <formula>IF(AND(OR($D$28="Yes",$D$28=""),D40=""),1,0)</formula>
    </cfRule>
  </conditionalFormatting>
  <conditionalFormatting sqref="D41 D47 D53 D59 D65">
    <cfRule type="expression" dxfId="56" priority="16" stopIfTrue="1">
      <formula>$P$35=""</formula>
    </cfRule>
  </conditionalFormatting>
  <conditionalFormatting sqref="D38:E38 D44:E44 D50:E50 D56:E56 D62:E62">
    <cfRule type="expression" dxfId="55" priority="21" stopIfTrue="1">
      <formula>$P$26=""</formula>
    </cfRule>
    <cfRule type="expression" dxfId="54" priority="22" stopIfTrue="1">
      <formula>IF(AND(OR($D$26="Yes",$D$26=""),D38=""),1,0)</formula>
    </cfRule>
  </conditionalFormatting>
  <conditionalFormatting sqref="G79:J79">
    <cfRule type="expression" dxfId="53" priority="15" stopIfTrue="1">
      <formula>IF(AND($D$79="Yes, using other format (describe)",$G$79=""),TRUE)</formula>
    </cfRule>
  </conditionalFormatting>
  <conditionalFormatting sqref="D39:E39 D45:E45 D51:E51 D57:E57 D63:E63">
    <cfRule type="expression" dxfId="52" priority="128" stopIfTrue="1">
      <formula>$P$39=""</formula>
    </cfRule>
    <cfRule type="expression" dxfId="51" priority="129" stopIfTrue="1">
      <formula>IF(AND(OR($D$27="Yes",$D$27=""),D39=""),1,0)</formula>
    </cfRule>
  </conditionalFormatting>
  <conditionalFormatting sqref="D33:E33">
    <cfRule type="expression" dxfId="50" priority="10" stopIfTrue="1">
      <formula>IF(AND(OR($D$27="Yes",$D$27=""),$D$33=""),1,0)</formula>
    </cfRule>
    <cfRule type="expression" dxfId="49" priority="11" stopIfTrue="1">
      <formula>$P$27=""</formula>
    </cfRule>
  </conditionalFormatting>
  <conditionalFormatting sqref="D34:E34">
    <cfRule type="expression" dxfId="48" priority="131" stopIfTrue="1">
      <formula>IF(AND(OR($D$28="Yes",$D$28=""),$D$34=""),1,0)</formula>
    </cfRule>
  </conditionalFormatting>
  <conditionalFormatting sqref="D41:E41 D47:E47 D53:E53 D59:E59 D65:E65">
    <cfRule type="expression" dxfId="47" priority="133" stopIfTrue="1">
      <formula>IF(AND(OR($D$29="Yes",$D$29=""),D41=""),1,0)</formula>
    </cfRule>
  </conditionalFormatting>
  <conditionalFormatting sqref="D35:E35">
    <cfRule type="expression" dxfId="46" priority="7" stopIfTrue="1">
      <formula>IF(AND(OR($D$29="Yes",$D$29=""),$D$35=""),1,0)</formula>
    </cfRule>
  </conditionalFormatting>
  <conditionalFormatting sqref="D20:J20">
    <cfRule type="expression" dxfId="45" priority="2" stopIfTrue="1">
      <formula>IF($D$16="",TRUE)</formula>
    </cfRule>
  </conditionalFormatting>
  <conditionalFormatting sqref="D21:J21">
    <cfRule type="expression" dxfId="44" priority="1" stopIfTrue="1">
      <formula>IF($D$17="",TRUE)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7"/>
  <sheetViews>
    <sheetView showGridLines="0" showZeros="0" zoomScaleNormal="100" zoomScalePageLayoutView="55" workbookViewId="0">
      <selection activeCell="C18" sqref="C18"/>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5" t="str">
        <f ca="1">OFFSET(L!$C$1,MATCH("Smelter List"&amp;ADDRESS(ROW(),COLUMN(),4),L!$A:$A,0)-1,SL,,)</f>
        <v>Link to "RMAP Conformant Smelter List"</v>
      </c>
      <c r="K2" s="436"/>
      <c r="L2" s="436"/>
      <c r="M2" s="436"/>
      <c r="N2" s="436"/>
      <c r="O2" s="436"/>
      <c r="P2" s="232"/>
      <c r="Q2" s="233"/>
      <c r="R2" s="234"/>
      <c r="S2" s="234"/>
      <c r="T2" s="234"/>
      <c r="U2" s="261"/>
      <c r="V2" s="261"/>
      <c r="W2" s="262"/>
      <c r="X2" s="261"/>
      <c r="Y2" s="261"/>
      <c r="Z2" s="261"/>
      <c r="AH2" s="178" t="s">
        <v>558</v>
      </c>
    </row>
    <row r="3" spans="1:34" s="263" customFormat="1" ht="255.6" customHeight="1">
      <c r="A3" s="204"/>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64"/>
      <c r="G3" s="438" t="str">
        <f ca="1">OFFSET(L!$C$1,MATCH("General"&amp;"Cpy",L!$A:$A,0)-1,SL,,)</f>
        <v>© 2019 Responsible Minerals Initiative. All rights reserved.</v>
      </c>
      <c r="H3" s="438"/>
      <c r="I3" s="43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215"/>
      <c r="B5" s="216" t="str">
        <f>IF(LEN(A5)=0,"",INDEX('Smelter Look-up'!$A:$A,MATCH($A5,'Smelter Look-up'!$E:$E,0)))</f>
        <v/>
      </c>
      <c r="C5" s="220" t="str">
        <f>IF(LEN(A5)=0,"",INDEX('Smelter Look-up'!$C:$C,MATCH($A5,'Smelter Look-up'!$E:$E,0)))</f>
        <v/>
      </c>
      <c r="D5" s="216"/>
      <c r="E5" s="216" t="str">
        <f ca="1">IF(ISERROR($V5),"",OFFSET('Smelter Look-up'!$D$4,$V5-4,0)&amp;"")</f>
        <v/>
      </c>
      <c r="F5" s="216" t="str">
        <f ca="1">IF(ISERROR($V5),"",OFFSET('Smelter Look-up'!$E$4,$V5-4,0))</f>
        <v/>
      </c>
      <c r="G5" s="216" t="str">
        <f ca="1">IF(C5=$X$4,"Enter smelter details", IF(ISERROR($V5),"",OFFSET('Smelter Look-up'!$F$4,$V5-4,0)))</f>
        <v/>
      </c>
      <c r="H5" s="217" t="str">
        <f ca="1">IF(ISERROR($V5),"",OFFSET('Smelter Look-up'!$G$4,$V5-4,0))</f>
        <v/>
      </c>
      <c r="I5" s="218" t="str">
        <f ca="1">IF(ISERROR($V5),"",OFFSET('Smelter Look-up'!$H$4,$V5-4,0))</f>
        <v/>
      </c>
      <c r="J5" s="218" t="str">
        <f ca="1">IF(ISERROR($V5),"",OFFSET('Smelter Look-up'!$I$4,$V5-4,0))</f>
        <v/>
      </c>
      <c r="K5" s="267"/>
      <c r="L5" s="267"/>
      <c r="M5" s="267"/>
      <c r="N5" s="267"/>
      <c r="O5" s="267"/>
      <c r="P5" s="219"/>
      <c r="Q5" s="268"/>
      <c r="R5" s="216" t="str">
        <f ca="1">IF(ISERROR($V5),"",OFFSET('Smelter Look-up'!$C$4,$V5-4,0)&amp;"")</f>
        <v/>
      </c>
      <c r="S5" s="224" t="str">
        <f t="shared" ref="S5:S68" ca="1" si="0">IF(B5="","",IF(ISERROR(MATCH($E5,CL,0)),"Unknown",INDIRECT("'C'!$A$"&amp;MATCH($E5,CL,0)+1)))</f>
        <v/>
      </c>
      <c r="T5" s="224" t="str">
        <f ca="1">IF(B5="","",IF(ISERROR(MATCH($J5,SorP!$B$1:$B$6230,0)),"",INDIRECT("'SorP'!$A$"&amp;MATCH($J5,SorP!$B$1:$B$6230,0))))</f>
        <v/>
      </c>
      <c r="U5" s="239"/>
      <c r="V5" s="269" t="e">
        <f>IF(C5="",NA(),MATCH($B5&amp;$C5,'Smelter Look-up'!$J:$J,0))</f>
        <v>#N/A</v>
      </c>
      <c r="W5" s="270"/>
      <c r="X5" s="270">
        <f t="shared" ref="X5:X68" ca="1" si="1">IF(AND(C5="Smelter not listed",OR(LEN(D5)=0,LEN(E5)=0)),1,0)</f>
        <v>0</v>
      </c>
      <c r="Y5" s="270"/>
      <c r="Z5" s="270"/>
      <c r="AB5" s="272" t="str">
        <f t="shared" ref="AB5:AB68" si="2">B5&amp;C5</f>
        <v/>
      </c>
    </row>
    <row r="6" spans="1:34" s="271" customFormat="1" ht="20.100000000000001" customHeight="1">
      <c r="A6" s="215"/>
      <c r="B6" s="216" t="str">
        <f>IF(LEN(A6)=0,"",INDEX('Smelter Look-up'!$A:$A,MATCH($A6,'Smelter Look-up'!$E:$E,0)))</f>
        <v/>
      </c>
      <c r="C6" s="220" t="str">
        <f>IF(LEN(A6)=0,"",INDEX('Smelter Look-up'!$C:$C,MATCH($A6,'Smelter Look-up'!$E:$E,0)))</f>
        <v/>
      </c>
      <c r="D6" s="216"/>
      <c r="E6" s="216" t="str">
        <f ca="1">IF(ISERROR($V6),"",OFFSET('Smelter Look-up'!$D$4,$V6-4,0)&amp;"")</f>
        <v/>
      </c>
      <c r="F6" s="216" t="str">
        <f ca="1">IF(ISERROR($V6),"",OFFSET('Smelter Look-up'!$E$4,$V6-4,0))</f>
        <v/>
      </c>
      <c r="G6" s="216" t="str">
        <f ca="1">IF(C6=$X$4,"Enter smelter details", IF(ISERROR($V6),"",OFFSET('Smelter Look-up'!$F$4,$V6-4,0)))</f>
        <v/>
      </c>
      <c r="H6" s="217" t="str">
        <f ca="1">IF(ISERROR($V6),"",OFFSET('Smelter Look-up'!$G$4,$V6-4,0))</f>
        <v/>
      </c>
      <c r="I6" s="218" t="str">
        <f ca="1">IF(ISERROR($V6),"",OFFSET('Smelter Look-up'!$H$4,$V6-4,0))</f>
        <v/>
      </c>
      <c r="J6" s="218" t="str">
        <f ca="1">IF(ISERROR($V6),"",OFFSET('Smelter Look-up'!$I$4,$V6-4,0))</f>
        <v/>
      </c>
      <c r="K6" s="267"/>
      <c r="L6" s="267"/>
      <c r="M6" s="267"/>
      <c r="N6" s="267"/>
      <c r="O6" s="267"/>
      <c r="P6" s="219"/>
      <c r="Q6" s="268"/>
      <c r="R6" s="216" t="str">
        <f ca="1">IF(ISERROR($V6),"",OFFSET('Smelter Look-up'!$C$4,$V6-4,0)&amp;"")</f>
        <v/>
      </c>
      <c r="S6" s="224" t="str">
        <f t="shared" ca="1" si="0"/>
        <v/>
      </c>
      <c r="T6" s="224" t="str">
        <f ca="1">IF(B6="","",IF(ISERROR(MATCH($J6,SorP!$B$1:$B$6230,0)),"",INDIRECT("'SorP'!$A$"&amp;MATCH($J6,SorP!$B$1:$B$6230,0))))</f>
        <v/>
      </c>
      <c r="U6" s="239"/>
      <c r="V6" s="269" t="e">
        <f>IF(C6="",NA(),MATCH($B6&amp;$C6,'Smelter Look-up'!$J:$J,0))</f>
        <v>#N/A</v>
      </c>
      <c r="W6" s="270"/>
      <c r="X6" s="270">
        <f t="shared" ca="1" si="1"/>
        <v>0</v>
      </c>
      <c r="Y6" s="270"/>
      <c r="Z6" s="270"/>
      <c r="AB6" s="272" t="str">
        <f t="shared" si="2"/>
        <v/>
      </c>
    </row>
    <row r="7" spans="1:34" s="271" customFormat="1" ht="20.100000000000001" customHeight="1">
      <c r="A7" s="215"/>
      <c r="B7" s="216" t="str">
        <f>IF(LEN(A7)=0,"",INDEX('Smelter Look-up'!$A:$A,MATCH($A7,'Smelter Look-up'!$E:$E,0)))</f>
        <v/>
      </c>
      <c r="C7" s="220" t="str">
        <f>IF(LEN(A7)=0,"",INDEX('Smelter Look-up'!$C:$C,MATCH($A7,'Smelter Look-up'!$E:$E,0)))</f>
        <v/>
      </c>
      <c r="D7" s="216"/>
      <c r="E7" s="216" t="str">
        <f ca="1">IF(ISERROR($V7),"",OFFSET('Smelter Look-up'!$D$4,$V7-4,0)&amp;"")</f>
        <v/>
      </c>
      <c r="F7" s="216" t="str">
        <f ca="1">IF(ISERROR($V7),"",OFFSET('Smelter Look-up'!$E$4,$V7-4,0))</f>
        <v/>
      </c>
      <c r="G7" s="216" t="str">
        <f ca="1">IF(C7=$X$4,"Enter smelter details", IF(ISERROR($V7),"",OFFSET('Smelter Look-up'!$F$4,$V7-4,0)))</f>
        <v/>
      </c>
      <c r="H7" s="217" t="str">
        <f ca="1">IF(ISERROR($V7),"",OFFSET('Smelter Look-up'!$G$4,$V7-4,0))</f>
        <v/>
      </c>
      <c r="I7" s="218" t="str">
        <f ca="1">IF(ISERROR($V7),"",OFFSET('Smelter Look-up'!$H$4,$V7-4,0))</f>
        <v/>
      </c>
      <c r="J7" s="218" t="str">
        <f ca="1">IF(ISERROR($V7),"",OFFSET('Smelter Look-up'!$I$4,$V7-4,0))</f>
        <v/>
      </c>
      <c r="K7" s="267"/>
      <c r="L7" s="267"/>
      <c r="M7" s="267"/>
      <c r="N7" s="267"/>
      <c r="O7" s="267"/>
      <c r="P7" s="219"/>
      <c r="Q7" s="268"/>
      <c r="R7" s="216" t="str">
        <f ca="1">IF(ISERROR($V7),"",OFFSET('Smelter Look-up'!$C$4,$V7-4,0)&amp;"")</f>
        <v/>
      </c>
      <c r="S7" s="224" t="str">
        <f t="shared" ca="1" si="0"/>
        <v/>
      </c>
      <c r="T7" s="224" t="str">
        <f ca="1">IF(B7="","",IF(ISERROR(MATCH($J7,SorP!$B$1:$B$6230,0)),"",INDIRECT("'SorP'!$A$"&amp;MATCH($J7,SorP!$B$1:$B$6230,0))))</f>
        <v/>
      </c>
      <c r="U7" s="239"/>
      <c r="V7" s="269" t="e">
        <f>IF(C7="",NA(),MATCH($B7&amp;$C7,'Smelter Look-up'!$J:$J,0))</f>
        <v>#N/A</v>
      </c>
      <c r="W7" s="270"/>
      <c r="X7" s="270">
        <f t="shared" ca="1" si="1"/>
        <v>0</v>
      </c>
      <c r="Y7" s="270"/>
      <c r="Z7" s="270"/>
      <c r="AB7" s="272" t="str">
        <f t="shared" si="2"/>
        <v/>
      </c>
    </row>
    <row r="8" spans="1:34" s="271" customFormat="1" ht="20.100000000000001" customHeight="1">
      <c r="A8" s="215"/>
      <c r="B8" s="216" t="str">
        <f>IF(LEN(A8)=0,"",INDEX('Smelter Look-up'!$A:$A,MATCH($A8,'Smelter Look-up'!$E:$E,0)))</f>
        <v/>
      </c>
      <c r="C8" s="220" t="str">
        <f>IF(LEN(A8)=0,"",INDEX('Smelter Look-up'!$C:$C,MATCH($A8,'Smelter Look-up'!$E:$E,0)))</f>
        <v/>
      </c>
      <c r="D8" s="216"/>
      <c r="E8" s="216" t="str">
        <f ca="1">IF(ISERROR($V8),"",OFFSET('Smelter Look-up'!$D$4,$V8-4,0)&amp;"")</f>
        <v/>
      </c>
      <c r="F8" s="216" t="str">
        <f ca="1">IF(ISERROR($V8),"",OFFSET('Smelter Look-up'!$E$4,$V8-4,0))</f>
        <v/>
      </c>
      <c r="G8" s="216" t="str">
        <f ca="1">IF(C8=$X$4,"Enter smelter details", IF(ISERROR($V8),"",OFFSET('Smelter Look-up'!$F$4,$V8-4,0)))</f>
        <v/>
      </c>
      <c r="H8" s="217" t="str">
        <f ca="1">IF(ISERROR($V8),"",OFFSET('Smelter Look-up'!$G$4,$V8-4,0))</f>
        <v/>
      </c>
      <c r="I8" s="218" t="str">
        <f ca="1">IF(ISERROR($V8),"",OFFSET('Smelter Look-up'!$H$4,$V8-4,0))</f>
        <v/>
      </c>
      <c r="J8" s="218" t="str">
        <f ca="1">IF(ISERROR($V8),"",OFFSET('Smelter Look-up'!$I$4,$V8-4,0))</f>
        <v/>
      </c>
      <c r="K8" s="267"/>
      <c r="L8" s="267"/>
      <c r="M8" s="267"/>
      <c r="N8" s="267"/>
      <c r="O8" s="267"/>
      <c r="P8" s="219"/>
      <c r="Q8" s="268"/>
      <c r="R8" s="216" t="str">
        <f ca="1">IF(ISERROR($V8),"",OFFSET('Smelter Look-up'!$C$4,$V8-4,0)&amp;"")</f>
        <v/>
      </c>
      <c r="S8" s="224" t="str">
        <f t="shared" ca="1" si="0"/>
        <v/>
      </c>
      <c r="T8" s="224" t="str">
        <f ca="1">IF(B8="","",IF(ISERROR(MATCH($J8,SorP!$B$1:$B$6230,0)),"",INDIRECT("'SorP'!$A$"&amp;MATCH($J8,SorP!$B$1:$B$6230,0))))</f>
        <v/>
      </c>
      <c r="U8" s="239"/>
      <c r="V8" s="269" t="e">
        <f>IF(C8="",NA(),MATCH($B8&amp;$C8,'Smelter Look-up'!$J:$J,0))</f>
        <v>#N/A</v>
      </c>
      <c r="W8" s="270"/>
      <c r="X8" s="270">
        <f t="shared" ca="1" si="1"/>
        <v>0</v>
      </c>
      <c r="Y8" s="270"/>
      <c r="Z8" s="270"/>
      <c r="AB8" s="272" t="str">
        <f t="shared" si="2"/>
        <v/>
      </c>
    </row>
    <row r="9" spans="1:34" s="271" customFormat="1" ht="20.100000000000001" customHeight="1">
      <c r="A9" s="215"/>
      <c r="B9" s="216" t="str">
        <f>IF(LEN(A9)=0,"",INDEX('Smelter Look-up'!$A:$A,MATCH($A9,'Smelter Look-up'!$E:$E,0)))</f>
        <v/>
      </c>
      <c r="C9" s="220" t="str">
        <f>IF(LEN(A9)=0,"",INDEX('Smelter Look-up'!$C:$C,MATCH($A9,'Smelter Look-up'!$E:$E,0)))</f>
        <v/>
      </c>
      <c r="D9" s="216"/>
      <c r="E9" s="216" t="str">
        <f ca="1">IF(ISERROR($V9),"",OFFSET('Smelter Look-up'!$D$4,$V9-4,0)&amp;"")</f>
        <v/>
      </c>
      <c r="F9" s="216" t="str">
        <f ca="1">IF(ISERROR($V9),"",OFFSET('Smelter Look-up'!$E$4,$V9-4,0))</f>
        <v/>
      </c>
      <c r="G9" s="216" t="str">
        <f ca="1">IF(C9=$X$4,"Enter smelter details", IF(ISERROR($V9),"",OFFSET('Smelter Look-up'!$F$4,$V9-4,0)))</f>
        <v/>
      </c>
      <c r="H9" s="217" t="str">
        <f ca="1">IF(ISERROR($V9),"",OFFSET('Smelter Look-up'!$G$4,$V9-4,0))</f>
        <v/>
      </c>
      <c r="I9" s="218" t="str">
        <f ca="1">IF(ISERROR($V9),"",OFFSET('Smelter Look-up'!$H$4,$V9-4,0))</f>
        <v/>
      </c>
      <c r="J9" s="218" t="str">
        <f ca="1">IF(ISERROR($V9),"",OFFSET('Smelter Look-up'!$I$4,$V9-4,0))</f>
        <v/>
      </c>
      <c r="K9" s="267"/>
      <c r="L9" s="267"/>
      <c r="M9" s="267"/>
      <c r="N9" s="267"/>
      <c r="O9" s="267"/>
      <c r="P9" s="219"/>
      <c r="Q9" s="268"/>
      <c r="R9" s="216" t="str">
        <f ca="1">IF(ISERROR($V9),"",OFFSET('Smelter Look-up'!$C$4,$V9-4,0)&amp;"")</f>
        <v/>
      </c>
      <c r="S9" s="224" t="str">
        <f t="shared" ca="1" si="0"/>
        <v/>
      </c>
      <c r="T9" s="224" t="str">
        <f ca="1">IF(B9="","",IF(ISERROR(MATCH($J9,SorP!$B$1:$B$6230,0)),"",INDIRECT("'SorP'!$A$"&amp;MATCH($J9,SorP!$B$1:$B$6230,0))))</f>
        <v/>
      </c>
      <c r="U9" s="239"/>
      <c r="V9" s="269" t="e">
        <f>IF(C9="",NA(),MATCH($B9&amp;$C9,'Smelter Look-up'!$J:$J,0))</f>
        <v>#N/A</v>
      </c>
      <c r="W9" s="270"/>
      <c r="X9" s="270">
        <f t="shared" ca="1" si="1"/>
        <v>0</v>
      </c>
      <c r="Y9" s="270"/>
      <c r="Z9" s="270"/>
      <c r="AB9" s="272" t="str">
        <f t="shared" si="2"/>
        <v/>
      </c>
    </row>
    <row r="10" spans="1:34" s="271" customFormat="1" ht="20.100000000000001" customHeight="1">
      <c r="A10" s="215"/>
      <c r="B10" s="216" t="str">
        <f>IF(LEN(A10)=0,"",INDEX('Smelter Look-up'!$A:$A,MATCH($A10,'Smelter Look-up'!$E:$E,0)))</f>
        <v/>
      </c>
      <c r="C10" s="220" t="str">
        <f>IF(LEN(A10)=0,"",INDEX('Smelter Look-up'!$C:$C,MATCH($A10,'Smelter Look-up'!$E:$E,0)))</f>
        <v/>
      </c>
      <c r="D10" s="216"/>
      <c r="E10" s="216" t="str">
        <f ca="1">IF(ISERROR($V10),"",OFFSET('Smelter Look-up'!$D$4,$V10-4,0)&amp;"")</f>
        <v/>
      </c>
      <c r="F10" s="216" t="str">
        <f ca="1">IF(ISERROR($V10),"",OFFSET('Smelter Look-up'!$E$4,$V10-4,0))</f>
        <v/>
      </c>
      <c r="G10" s="216" t="str">
        <f ca="1">IF(C10=$X$4,"Enter smelter details", IF(ISERROR($V10),"",OFFSET('Smelter Look-up'!$F$4,$V10-4,0)))</f>
        <v/>
      </c>
      <c r="H10" s="217" t="str">
        <f ca="1">IF(ISERROR($V10),"",OFFSET('Smelter Look-up'!$G$4,$V10-4,0))</f>
        <v/>
      </c>
      <c r="I10" s="218" t="str">
        <f ca="1">IF(ISERROR($V10),"",OFFSET('Smelter Look-up'!$H$4,$V10-4,0))</f>
        <v/>
      </c>
      <c r="J10" s="218" t="str">
        <f ca="1">IF(ISERROR($V10),"",OFFSET('Smelter Look-up'!$I$4,$V10-4,0))</f>
        <v/>
      </c>
      <c r="K10" s="267"/>
      <c r="L10" s="267"/>
      <c r="M10" s="267"/>
      <c r="N10" s="267"/>
      <c r="O10" s="267"/>
      <c r="P10" s="219"/>
      <c r="Q10" s="268"/>
      <c r="R10" s="216" t="str">
        <f ca="1">IF(ISERROR($V10),"",OFFSET('Smelter Look-up'!$C$4,$V10-4,0)&amp;"")</f>
        <v/>
      </c>
      <c r="S10" s="224" t="str">
        <f t="shared" ca="1" si="0"/>
        <v/>
      </c>
      <c r="T10" s="224" t="str">
        <f ca="1">IF(B10="","",IF(ISERROR(MATCH($J10,SorP!$B$1:$B$6230,0)),"",INDIRECT("'SorP'!$A$"&amp;MATCH($J10,SorP!$B$1:$B$6230,0))))</f>
        <v/>
      </c>
      <c r="U10" s="239"/>
      <c r="V10" s="269" t="e">
        <f>IF(C10="",NA(),MATCH($B10&amp;$C10,'Smelter Look-up'!$J:$J,0))</f>
        <v>#N/A</v>
      </c>
      <c r="W10" s="270"/>
      <c r="X10" s="270">
        <f t="shared" ca="1" si="1"/>
        <v>0</v>
      </c>
      <c r="Y10" s="270"/>
      <c r="Z10" s="270"/>
      <c r="AB10" s="272" t="str">
        <f t="shared" si="2"/>
        <v/>
      </c>
    </row>
    <row r="11" spans="1:34" s="271" customFormat="1" ht="20.100000000000001" customHeight="1">
      <c r="A11" s="215"/>
      <c r="B11" s="216" t="str">
        <f>IF(LEN(A11)=0,"",INDEX('Smelter Look-up'!$A:$A,MATCH($A11,'Smelter Look-up'!$E:$E,0)))</f>
        <v/>
      </c>
      <c r="C11" s="220" t="str">
        <f>IF(LEN(A11)=0,"",INDEX('Smelter Look-up'!$C:$C,MATCH($A11,'Smelter Look-up'!$E:$E,0)))</f>
        <v/>
      </c>
      <c r="D11" s="216"/>
      <c r="E11" s="216" t="str">
        <f ca="1">IF(ISERROR($V11),"",OFFSET('Smelter Look-up'!$D$4,$V11-4,0)&amp;"")</f>
        <v/>
      </c>
      <c r="F11" s="216" t="str">
        <f ca="1">IF(ISERROR($V11),"",OFFSET('Smelter Look-up'!$E$4,$V11-4,0))</f>
        <v/>
      </c>
      <c r="G11" s="216" t="str">
        <f ca="1">IF(C11=$X$4,"Enter smelter details", IF(ISERROR($V11),"",OFFSET('Smelter Look-up'!$F$4,$V11-4,0)))</f>
        <v/>
      </c>
      <c r="H11" s="217" t="str">
        <f ca="1">IF(ISERROR($V11),"",OFFSET('Smelter Look-up'!$G$4,$V11-4,0))</f>
        <v/>
      </c>
      <c r="I11" s="218" t="str">
        <f ca="1">IF(ISERROR($V11),"",OFFSET('Smelter Look-up'!$H$4,$V11-4,0))</f>
        <v/>
      </c>
      <c r="J11" s="218" t="str">
        <f ca="1">IF(ISERROR($V11),"",OFFSET('Smelter Look-up'!$I$4,$V11-4,0))</f>
        <v/>
      </c>
      <c r="K11" s="267"/>
      <c r="L11" s="267"/>
      <c r="M11" s="267"/>
      <c r="N11" s="267"/>
      <c r="O11" s="267"/>
      <c r="P11" s="219"/>
      <c r="Q11" s="268"/>
      <c r="R11" s="216" t="str">
        <f ca="1">IF(ISERROR($V11),"",OFFSET('Smelter Look-up'!$C$4,$V11-4,0)&amp;"")</f>
        <v/>
      </c>
      <c r="S11" s="224" t="str">
        <f t="shared" ca="1" si="0"/>
        <v/>
      </c>
      <c r="T11" s="224" t="str">
        <f ca="1">IF(B11="","",IF(ISERROR(MATCH($J11,SorP!$B$1:$B$6230,0)),"",INDIRECT("'SorP'!$A$"&amp;MATCH($J11,SorP!$B$1:$B$6230,0))))</f>
        <v/>
      </c>
      <c r="U11" s="239"/>
      <c r="V11" s="269" t="e">
        <f>IF(C11="",NA(),MATCH($B11&amp;$C11,'Smelter Look-up'!$J:$J,0))</f>
        <v>#N/A</v>
      </c>
      <c r="W11" s="270"/>
      <c r="X11" s="270">
        <f t="shared" ca="1" si="1"/>
        <v>0</v>
      </c>
      <c r="Y11" s="270"/>
      <c r="Z11" s="270"/>
      <c r="AB11" s="272" t="str">
        <f t="shared" si="2"/>
        <v/>
      </c>
    </row>
    <row r="12" spans="1:34" s="271" customFormat="1" ht="20.25">
      <c r="A12" s="215"/>
      <c r="B12" s="216" t="str">
        <f>IF(LEN(A12)=0,"",INDEX('Smelter Look-up'!$A:$A,MATCH($A12,'Smelter Look-up'!$E:$E,0)))</f>
        <v/>
      </c>
      <c r="C12" s="220" t="str">
        <f>IF(LEN(A12)=0,"",INDEX('Smelter Look-up'!$C:$C,MATCH($A12,'Smelter Look-up'!$E:$E,0)))</f>
        <v/>
      </c>
      <c r="D12" s="216"/>
      <c r="E12" s="216" t="str">
        <f ca="1">IF(ISERROR($V12),"",OFFSET('Smelter Look-up'!$D$4,$V12-4,0)&amp;"")</f>
        <v/>
      </c>
      <c r="F12" s="216" t="str">
        <f ca="1">IF(ISERROR($V12),"",OFFSET('Smelter Look-up'!$E$4,$V12-4,0))</f>
        <v/>
      </c>
      <c r="G12" s="216" t="str">
        <f ca="1">IF(C12=$X$4,"Enter smelter details", IF(ISERROR($V12),"",OFFSET('Smelter Look-up'!$F$4,$V12-4,0)))</f>
        <v/>
      </c>
      <c r="H12" s="217" t="str">
        <f ca="1">IF(ISERROR($V12),"",OFFSET('Smelter Look-up'!$G$4,$V12-4,0))</f>
        <v/>
      </c>
      <c r="I12" s="218" t="str">
        <f ca="1">IF(ISERROR($V12),"",OFFSET('Smelter Look-up'!$H$4,$V12-4,0))</f>
        <v/>
      </c>
      <c r="J12" s="218" t="str">
        <f ca="1">IF(ISERROR($V12),"",OFFSET('Smelter Look-up'!$I$4,$V12-4,0))</f>
        <v/>
      </c>
      <c r="K12" s="267"/>
      <c r="L12" s="267"/>
      <c r="M12" s="267"/>
      <c r="N12" s="267"/>
      <c r="O12" s="267"/>
      <c r="P12" s="219"/>
      <c r="Q12" s="268"/>
      <c r="R12" s="216" t="str">
        <f ca="1">IF(ISERROR($V12),"",OFFSET('Smelter Look-up'!$C$4,$V12-4,0)&amp;"")</f>
        <v/>
      </c>
      <c r="S12" s="224" t="str">
        <f t="shared" ca="1" si="0"/>
        <v/>
      </c>
      <c r="T12" s="224" t="str">
        <f ca="1">IF(B12="","",IF(ISERROR(MATCH($J12,SorP!$B$1:$B$6230,0)),"",INDIRECT("'SorP'!$A$"&amp;MATCH($J12,SorP!$B$1:$B$6230,0))))</f>
        <v/>
      </c>
      <c r="U12" s="239"/>
      <c r="V12" s="269" t="e">
        <f>IF(C12="",NA(),MATCH($B12&amp;$C12,'Smelter Look-up'!$J:$J,0))</f>
        <v>#N/A</v>
      </c>
      <c r="W12" s="270"/>
      <c r="X12" s="270">
        <f t="shared" ca="1" si="1"/>
        <v>0</v>
      </c>
      <c r="Y12" s="270"/>
      <c r="Z12" s="270"/>
      <c r="AB12" s="272" t="str">
        <f t="shared" si="2"/>
        <v/>
      </c>
    </row>
    <row r="13" spans="1:34" s="271" customFormat="1" ht="20.25">
      <c r="A13" s="215"/>
      <c r="B13" s="216" t="str">
        <f>IF(LEN(A13)=0,"",INDEX('Smelter Look-up'!$A:$A,MATCH($A13,'Smelter Look-up'!$E:$E,0)))</f>
        <v/>
      </c>
      <c r="C13" s="220" t="str">
        <f>IF(LEN(A13)=0,"",INDEX('Smelter Look-up'!$C:$C,MATCH($A13,'Smelter Look-up'!$E:$E,0)))</f>
        <v/>
      </c>
      <c r="D13" s="216"/>
      <c r="E13" s="216" t="str">
        <f ca="1">IF(ISERROR($V13),"",OFFSET('Smelter Look-up'!$D$4,$V13-4,0)&amp;"")</f>
        <v/>
      </c>
      <c r="F13" s="216" t="str">
        <f ca="1">IF(ISERROR($V13),"",OFFSET('Smelter Look-up'!$E$4,$V13-4,0))</f>
        <v/>
      </c>
      <c r="G13" s="216" t="str">
        <f ca="1">IF(C13=$X$4,"Enter smelter details", IF(ISERROR($V13),"",OFFSET('Smelter Look-up'!$F$4,$V13-4,0)))</f>
        <v/>
      </c>
      <c r="H13" s="217" t="str">
        <f ca="1">IF(ISERROR($V13),"",OFFSET('Smelter Look-up'!$G$4,$V13-4,0))</f>
        <v/>
      </c>
      <c r="I13" s="218" t="str">
        <f ca="1">IF(ISERROR($V13),"",OFFSET('Smelter Look-up'!$H$4,$V13-4,0))</f>
        <v/>
      </c>
      <c r="J13" s="218" t="str">
        <f ca="1">IF(ISERROR($V13),"",OFFSET('Smelter Look-up'!$I$4,$V13-4,0))</f>
        <v/>
      </c>
      <c r="K13" s="267"/>
      <c r="L13" s="267"/>
      <c r="M13" s="267"/>
      <c r="N13" s="267"/>
      <c r="O13" s="267"/>
      <c r="P13" s="219"/>
      <c r="Q13" s="268"/>
      <c r="R13" s="216" t="str">
        <f ca="1">IF(ISERROR($V13),"",OFFSET('Smelter Look-up'!$C$4,$V13-4,0)&amp;"")</f>
        <v/>
      </c>
      <c r="S13" s="224" t="str">
        <f t="shared" ca="1" si="0"/>
        <v/>
      </c>
      <c r="T13" s="224" t="str">
        <f ca="1">IF(B13="","",IF(ISERROR(MATCH($J13,SorP!$B$1:$B$6230,0)),"",INDIRECT("'SorP'!$A$"&amp;MATCH($J13,SorP!$B$1:$B$6230,0))))</f>
        <v/>
      </c>
      <c r="U13" s="239"/>
      <c r="V13" s="269" t="e">
        <f>IF(C13="",NA(),MATCH($B13&amp;$C13,'Smelter Look-up'!$J:$J,0))</f>
        <v>#N/A</v>
      </c>
      <c r="W13" s="270"/>
      <c r="X13" s="270">
        <f t="shared" ca="1" si="1"/>
        <v>0</v>
      </c>
      <c r="Y13" s="270"/>
      <c r="Z13" s="270"/>
      <c r="AB13" s="272" t="str">
        <f t="shared" si="2"/>
        <v/>
      </c>
    </row>
    <row r="14" spans="1:34" s="271" customFormat="1" ht="20.25">
      <c r="A14" s="215"/>
      <c r="B14" s="216" t="str">
        <f>IF(LEN(A14)=0,"",INDEX('Smelter Look-up'!$A:$A,MATCH($A14,'Smelter Look-up'!$E:$E,0)))</f>
        <v/>
      </c>
      <c r="C14" s="220" t="str">
        <f>IF(LEN(A14)=0,"",INDEX('Smelter Look-up'!$C:$C,MATCH($A14,'Smelter Look-up'!$E:$E,0)))</f>
        <v/>
      </c>
      <c r="D14" s="216"/>
      <c r="E14" s="216" t="str">
        <f ca="1">IF(ISERROR($V14),"",OFFSET('Smelter Look-up'!$D$4,$V14-4,0)&amp;"")</f>
        <v/>
      </c>
      <c r="F14" s="216" t="str">
        <f ca="1">IF(ISERROR($V14),"",OFFSET('Smelter Look-up'!$E$4,$V14-4,0))</f>
        <v/>
      </c>
      <c r="G14" s="216" t="str">
        <f ca="1">IF(C14=$X$4,"Enter smelter details", IF(ISERROR($V14),"",OFFSET('Smelter Look-up'!$F$4,$V14-4,0)))</f>
        <v/>
      </c>
      <c r="H14" s="217" t="str">
        <f ca="1">IF(ISERROR($V14),"",OFFSET('Smelter Look-up'!$G$4,$V14-4,0))</f>
        <v/>
      </c>
      <c r="I14" s="218" t="str">
        <f ca="1">IF(ISERROR($V14),"",OFFSET('Smelter Look-up'!$H$4,$V14-4,0))</f>
        <v/>
      </c>
      <c r="J14" s="218" t="str">
        <f ca="1">IF(ISERROR($V14),"",OFFSET('Smelter Look-up'!$I$4,$V14-4,0))</f>
        <v/>
      </c>
      <c r="K14" s="267"/>
      <c r="L14" s="267"/>
      <c r="M14" s="267"/>
      <c r="N14" s="267"/>
      <c r="O14" s="267"/>
      <c r="P14" s="219"/>
      <c r="Q14" s="268"/>
      <c r="R14" s="216" t="str">
        <f ca="1">IF(ISERROR($V14),"",OFFSET('Smelter Look-up'!$C$4,$V14-4,0)&amp;"")</f>
        <v/>
      </c>
      <c r="S14" s="224" t="str">
        <f t="shared" ca="1" si="0"/>
        <v/>
      </c>
      <c r="T14" s="224" t="str">
        <f ca="1">IF(B14="","",IF(ISERROR(MATCH($J14,SorP!$B$1:$B$6230,0)),"",INDIRECT("'SorP'!$A$"&amp;MATCH($J14,SorP!$B$1:$B$6230,0))))</f>
        <v/>
      </c>
      <c r="U14" s="239"/>
      <c r="V14" s="269" t="e">
        <f>IF(C14="",NA(),MATCH($B14&amp;$C14,'Smelter Look-up'!$J:$J,0))</f>
        <v>#N/A</v>
      </c>
      <c r="W14" s="270"/>
      <c r="X14" s="270">
        <f t="shared" ca="1" si="1"/>
        <v>0</v>
      </c>
      <c r="Y14" s="270"/>
      <c r="Z14" s="270"/>
      <c r="AB14" s="272" t="str">
        <f t="shared" si="2"/>
        <v/>
      </c>
    </row>
    <row r="15" spans="1:34" s="271" customFormat="1" ht="20.25">
      <c r="A15" s="215"/>
      <c r="B15" s="216" t="str">
        <f>IF(LEN(A15)=0,"",INDEX('Smelter Look-up'!$A:$A,MATCH($A15,'Smelter Look-up'!$E:$E,0)))</f>
        <v/>
      </c>
      <c r="C15" s="220" t="str">
        <f>IF(LEN(A15)=0,"",INDEX('Smelter Look-up'!$C:$C,MATCH($A15,'Smelter Look-up'!$E:$E,0)))</f>
        <v/>
      </c>
      <c r="D15" s="216"/>
      <c r="E15" s="216" t="str">
        <f ca="1">IF(ISERROR($V15),"",OFFSET('Smelter Look-up'!$D$4,$V15-4,0)&amp;"")</f>
        <v/>
      </c>
      <c r="F15" s="216" t="str">
        <f ca="1">IF(ISERROR($V15),"",OFFSET('Smelter Look-up'!$E$4,$V15-4,0))</f>
        <v/>
      </c>
      <c r="G15" s="216" t="str">
        <f ca="1">IF(C15=$X$4,"Enter smelter details", IF(ISERROR($V15),"",OFFSET('Smelter Look-up'!$F$4,$V15-4,0)))</f>
        <v/>
      </c>
      <c r="H15" s="217" t="str">
        <f ca="1">IF(ISERROR($V15),"",OFFSET('Smelter Look-up'!$G$4,$V15-4,0))</f>
        <v/>
      </c>
      <c r="I15" s="218" t="str">
        <f ca="1">IF(ISERROR($V15),"",OFFSET('Smelter Look-up'!$H$4,$V15-4,0))</f>
        <v/>
      </c>
      <c r="J15" s="218" t="str">
        <f ca="1">IF(ISERROR($V15),"",OFFSET('Smelter Look-up'!$I$4,$V15-4,0))</f>
        <v/>
      </c>
      <c r="K15" s="267"/>
      <c r="L15" s="267"/>
      <c r="M15" s="267"/>
      <c r="N15" s="267"/>
      <c r="O15" s="267"/>
      <c r="P15" s="219"/>
      <c r="Q15" s="268"/>
      <c r="R15" s="216" t="str">
        <f ca="1">IF(ISERROR($V15),"",OFFSET('Smelter Look-up'!$C$4,$V15-4,0)&amp;"")</f>
        <v/>
      </c>
      <c r="S15" s="224" t="str">
        <f t="shared" ca="1" si="0"/>
        <v/>
      </c>
      <c r="T15" s="224" t="str">
        <f ca="1">IF(B15="","",IF(ISERROR(MATCH($J15,SorP!$B$1:$B$6230,0)),"",INDIRECT("'SorP'!$A$"&amp;MATCH($J15,SorP!$B$1:$B$6230,0))))</f>
        <v/>
      </c>
      <c r="U15" s="239"/>
      <c r="V15" s="269" t="e">
        <f>IF(C15="",NA(),MATCH($B15&amp;$C15,'Smelter Look-up'!$J:$J,0))</f>
        <v>#N/A</v>
      </c>
      <c r="W15" s="270"/>
      <c r="X15" s="270">
        <f t="shared" ca="1" si="1"/>
        <v>0</v>
      </c>
      <c r="Y15" s="270"/>
      <c r="Z15" s="270"/>
      <c r="AB15" s="272" t="str">
        <f t="shared" si="2"/>
        <v/>
      </c>
    </row>
    <row r="16" spans="1:34" s="271" customFormat="1" ht="20.25">
      <c r="A16" s="215"/>
      <c r="B16" s="216" t="str">
        <f>IF(LEN(A16)=0,"",INDEX('Smelter Look-up'!$A:$A,MATCH($A16,'Smelter Look-up'!$E:$E,0)))</f>
        <v/>
      </c>
      <c r="C16" s="220" t="str">
        <f>IF(LEN(A16)=0,"",INDEX('Smelter Look-up'!$C:$C,MATCH($A16,'Smelter Look-up'!$E:$E,0)))</f>
        <v/>
      </c>
      <c r="D16" s="216"/>
      <c r="E16" s="216" t="str">
        <f ca="1">IF(ISERROR($V16),"",OFFSET('Smelter Look-up'!$D$4,$V16-4,0)&amp;"")</f>
        <v/>
      </c>
      <c r="F16" s="216" t="str">
        <f ca="1">IF(ISERROR($V16),"",OFFSET('Smelter Look-up'!$E$4,$V16-4,0))</f>
        <v/>
      </c>
      <c r="G16" s="216" t="str">
        <f ca="1">IF(C16=$X$4,"Enter smelter details", IF(ISERROR($V16),"",OFFSET('Smelter Look-up'!$F$4,$V16-4,0)))</f>
        <v/>
      </c>
      <c r="H16" s="217" t="str">
        <f ca="1">IF(ISERROR($V16),"",OFFSET('Smelter Look-up'!$G$4,$V16-4,0))</f>
        <v/>
      </c>
      <c r="I16" s="218" t="str">
        <f ca="1">IF(ISERROR($V16),"",OFFSET('Smelter Look-up'!$H$4,$V16-4,0))</f>
        <v/>
      </c>
      <c r="J16" s="218" t="str">
        <f ca="1">IF(ISERROR($V16),"",OFFSET('Smelter Look-up'!$I$4,$V16-4,0))</f>
        <v/>
      </c>
      <c r="K16" s="267"/>
      <c r="L16" s="267"/>
      <c r="M16" s="267"/>
      <c r="N16" s="267"/>
      <c r="O16" s="267"/>
      <c r="P16" s="219"/>
      <c r="Q16" s="268"/>
      <c r="R16" s="216" t="str">
        <f ca="1">IF(ISERROR($V16),"",OFFSET('Smelter Look-up'!$C$4,$V16-4,0)&amp;"")</f>
        <v/>
      </c>
      <c r="S16" s="224" t="str">
        <f t="shared" ca="1" si="0"/>
        <v/>
      </c>
      <c r="T16" s="224" t="str">
        <f ca="1">IF(B16="","",IF(ISERROR(MATCH($J16,SorP!$B$1:$B$6230,0)),"",INDIRECT("'SorP'!$A$"&amp;MATCH($J16,SorP!$B$1:$B$6230,0))))</f>
        <v/>
      </c>
      <c r="U16" s="239"/>
      <c r="V16" s="269" t="e">
        <f>IF(C16="",NA(),MATCH($B16&amp;$C16,'Smelter Look-up'!$J:$J,0))</f>
        <v>#N/A</v>
      </c>
      <c r="W16" s="270"/>
      <c r="X16" s="270">
        <f t="shared" ca="1" si="1"/>
        <v>0</v>
      </c>
      <c r="Y16" s="270"/>
      <c r="Z16" s="270"/>
      <c r="AB16" s="272" t="str">
        <f t="shared" si="2"/>
        <v/>
      </c>
    </row>
    <row r="17" spans="1:28" s="271" customFormat="1" ht="20.25">
      <c r="A17" s="215"/>
      <c r="B17" s="216" t="str">
        <f>IF(LEN(A17)=0,"",INDEX('Smelter Look-up'!$A:$A,MATCH($A17,'Smelter Look-up'!$E:$E,0)))</f>
        <v/>
      </c>
      <c r="C17" s="220" t="str">
        <f>IF(LEN(A17)=0,"",INDEX('Smelter Look-up'!$C:$C,MATCH($A17,'Smelter Look-up'!$E:$E,0)))</f>
        <v/>
      </c>
      <c r="D17" s="216"/>
      <c r="E17" s="216" t="str">
        <f ca="1">IF(ISERROR($V17),"",OFFSET('Smelter Look-up'!$D$4,$V17-4,0)&amp;"")</f>
        <v/>
      </c>
      <c r="F17" s="216" t="str">
        <f ca="1">IF(ISERROR($V17),"",OFFSET('Smelter Look-up'!$E$4,$V17-4,0))</f>
        <v/>
      </c>
      <c r="G17" s="216" t="str">
        <f ca="1">IF(C17=$X$4,"Enter smelter details", IF(ISERROR($V17),"",OFFSET('Smelter Look-up'!$F$4,$V17-4,0)))</f>
        <v/>
      </c>
      <c r="H17" s="217" t="str">
        <f ca="1">IF(ISERROR($V17),"",OFFSET('Smelter Look-up'!$G$4,$V17-4,0))</f>
        <v/>
      </c>
      <c r="I17" s="218" t="str">
        <f ca="1">IF(ISERROR($V17),"",OFFSET('Smelter Look-up'!$H$4,$V17-4,0))</f>
        <v/>
      </c>
      <c r="J17" s="218" t="str">
        <f ca="1">IF(ISERROR($V17),"",OFFSET('Smelter Look-up'!$I$4,$V17-4,0))</f>
        <v/>
      </c>
      <c r="K17" s="267"/>
      <c r="L17" s="267"/>
      <c r="M17" s="267"/>
      <c r="N17" s="267"/>
      <c r="O17" s="267"/>
      <c r="P17" s="219"/>
      <c r="Q17" s="268"/>
      <c r="R17" s="216" t="str">
        <f ca="1">IF(ISERROR($V17),"",OFFSET('Smelter Look-up'!$C$4,$V17-4,0)&amp;"")</f>
        <v/>
      </c>
      <c r="S17" s="224" t="str">
        <f t="shared" ca="1" si="0"/>
        <v/>
      </c>
      <c r="T17" s="224" t="str">
        <f ca="1">IF(B17="","",IF(ISERROR(MATCH($J17,SorP!$B$1:$B$6230,0)),"",INDIRECT("'SorP'!$A$"&amp;MATCH($J17,SorP!$B$1:$B$6230,0))))</f>
        <v/>
      </c>
      <c r="U17" s="239"/>
      <c r="V17" s="269" t="e">
        <f>IF(C17="",NA(),MATCH($B17&amp;$C17,'Smelter Look-up'!$J:$J,0))</f>
        <v>#N/A</v>
      </c>
      <c r="W17" s="270"/>
      <c r="X17" s="270">
        <f t="shared" ca="1" si="1"/>
        <v>0</v>
      </c>
      <c r="Y17" s="270"/>
      <c r="Z17" s="270"/>
      <c r="AB17" s="272" t="str">
        <f t="shared" si="2"/>
        <v/>
      </c>
    </row>
    <row r="18" spans="1:28" s="271" customFormat="1" ht="20.25">
      <c r="A18" s="215"/>
      <c r="B18" s="216" t="str">
        <f>IF(LEN(A18)=0,"",INDEX('Smelter Look-up'!$A:$A,MATCH($A18,'Smelter Look-up'!$E:$E,0)))</f>
        <v/>
      </c>
      <c r="C18" s="220" t="str">
        <f>IF(LEN(A18)=0,"",INDEX('Smelter Look-up'!$C:$C,MATCH($A18,'Smelter Look-up'!$E:$E,0)))</f>
        <v/>
      </c>
      <c r="D18" s="216"/>
      <c r="E18" s="216" t="str">
        <f ca="1">IF(ISERROR($V18),"",OFFSET('Smelter Look-up'!$D$4,$V18-4,0)&amp;"")</f>
        <v/>
      </c>
      <c r="F18" s="216" t="str">
        <f ca="1">IF(ISERROR($V18),"",OFFSET('Smelter Look-up'!$E$4,$V18-4,0))</f>
        <v/>
      </c>
      <c r="G18" s="216" t="str">
        <f ca="1">IF(C18=$X$4,"Enter smelter details", IF(ISERROR($V18),"",OFFSET('Smelter Look-up'!$F$4,$V18-4,0)))</f>
        <v/>
      </c>
      <c r="H18" s="217" t="str">
        <f ca="1">IF(ISERROR($V18),"",OFFSET('Smelter Look-up'!$G$4,$V18-4,0))</f>
        <v/>
      </c>
      <c r="I18" s="218" t="str">
        <f ca="1">IF(ISERROR($V18),"",OFFSET('Smelter Look-up'!$H$4,$V18-4,0))</f>
        <v/>
      </c>
      <c r="J18" s="218" t="str">
        <f ca="1">IF(ISERROR($V18),"",OFFSET('Smelter Look-up'!$I$4,$V18-4,0))</f>
        <v/>
      </c>
      <c r="K18" s="267"/>
      <c r="L18" s="267"/>
      <c r="M18" s="267"/>
      <c r="N18" s="267"/>
      <c r="O18" s="267"/>
      <c r="P18" s="219"/>
      <c r="Q18" s="268"/>
      <c r="R18" s="216" t="str">
        <f ca="1">IF(ISERROR($V18),"",OFFSET('Smelter Look-up'!$C$4,$V18-4,0)&amp;"")</f>
        <v/>
      </c>
      <c r="S18" s="224" t="str">
        <f t="shared" ca="1" si="0"/>
        <v/>
      </c>
      <c r="T18" s="224" t="str">
        <f ca="1">IF(B18="","",IF(ISERROR(MATCH($J18,SorP!$B$1:$B$6230,0)),"",INDIRECT("'SorP'!$A$"&amp;MATCH($J18,SorP!$B$1:$B$6230,0))))</f>
        <v/>
      </c>
      <c r="U18" s="239"/>
      <c r="V18" s="269" t="e">
        <f>IF(C18="",NA(),MATCH($B18&amp;$C18,'Smelter Look-up'!$J:$J,0))</f>
        <v>#N/A</v>
      </c>
      <c r="W18" s="270"/>
      <c r="X18" s="270">
        <f t="shared" ca="1" si="1"/>
        <v>0</v>
      </c>
      <c r="Y18" s="270"/>
      <c r="Z18" s="270"/>
      <c r="AB18" s="272" t="str">
        <f t="shared" si="2"/>
        <v/>
      </c>
    </row>
    <row r="19" spans="1:28" s="271" customFormat="1" ht="20.25">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ca="1" si="0"/>
        <v/>
      </c>
      <c r="T19" s="224" t="str">
        <f ca="1">IF(B19="","",IF(ISERROR(MATCH($J19,SorP!$B$1:$B$6230,0)),"",INDIRECT("'SorP'!$A$"&amp;MATCH($J19,SorP!$B$1:$B$6230,0))))</f>
        <v/>
      </c>
      <c r="U19" s="239"/>
      <c r="V19" s="269" t="e">
        <f>IF(C19="",NA(),MATCH($B19&amp;$C19,'Smelter Look-up'!$J:$J,0))</f>
        <v>#N/A</v>
      </c>
      <c r="W19" s="270"/>
      <c r="X19" s="270">
        <f t="shared" ca="1" si="1"/>
        <v>0</v>
      </c>
      <c r="Y19" s="270"/>
      <c r="Z19" s="270"/>
      <c r="AB19" s="272" t="str">
        <f t="shared" si="2"/>
        <v/>
      </c>
    </row>
    <row r="20" spans="1:28" s="271" customFormat="1" ht="20.25">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0"/>
        <v/>
      </c>
      <c r="T20" s="224" t="str">
        <f ca="1">IF(B20="","",IF(ISERROR(MATCH($J20,SorP!$B$1:$B$6230,0)),"",INDIRECT("'SorP'!$A$"&amp;MATCH($J20,SorP!$B$1:$B$6230,0))))</f>
        <v/>
      </c>
      <c r="U20" s="239"/>
      <c r="V20" s="269" t="e">
        <f>IF(C20="",NA(),MATCH($B20&amp;$C20,'Smelter Look-up'!$J:$J,0))</f>
        <v>#N/A</v>
      </c>
      <c r="W20" s="270"/>
      <c r="X20" s="270">
        <f t="shared" ca="1" si="1"/>
        <v>0</v>
      </c>
      <c r="Y20" s="270"/>
      <c r="Z20" s="270"/>
      <c r="AB20" s="272" t="str">
        <f t="shared" si="2"/>
        <v/>
      </c>
    </row>
    <row r="21" spans="1:28" s="271" customFormat="1" ht="20.25">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0"/>
        <v/>
      </c>
      <c r="T21" s="224" t="str">
        <f ca="1">IF(B21="","",IF(ISERROR(MATCH($J21,SorP!$B$1:$B$6230,0)),"",INDIRECT("'SorP'!$A$"&amp;MATCH($J21,SorP!$B$1:$B$6230,0))))</f>
        <v/>
      </c>
      <c r="U21" s="239"/>
      <c r="V21" s="269" t="e">
        <f>IF(C21="",NA(),MATCH($B21&amp;$C21,'Smelter Look-up'!$J:$J,0))</f>
        <v>#N/A</v>
      </c>
      <c r="W21" s="270"/>
      <c r="X21" s="270">
        <f t="shared" ca="1" si="1"/>
        <v>0</v>
      </c>
      <c r="Y21" s="270"/>
      <c r="Z21" s="270"/>
      <c r="AB21" s="272" t="str">
        <f t="shared" si="2"/>
        <v/>
      </c>
    </row>
    <row r="22" spans="1:28" s="271" customFormat="1" ht="20.25">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0"/>
        <v/>
      </c>
      <c r="T22" s="224" t="str">
        <f ca="1">IF(B22="","",IF(ISERROR(MATCH($J22,SorP!$B$1:$B$6230,0)),"",INDIRECT("'SorP'!$A$"&amp;MATCH($J22,SorP!$B$1:$B$6230,0))))</f>
        <v/>
      </c>
      <c r="U22" s="239"/>
      <c r="V22" s="269" t="e">
        <f>IF(C22="",NA(),MATCH($B22&amp;$C22,'Smelter Look-up'!$J:$J,0))</f>
        <v>#N/A</v>
      </c>
      <c r="W22" s="270"/>
      <c r="X22" s="270">
        <f t="shared" ca="1" si="1"/>
        <v>0</v>
      </c>
      <c r="Y22" s="270"/>
      <c r="Z22" s="270"/>
      <c r="AB22" s="272" t="str">
        <f t="shared" si="2"/>
        <v/>
      </c>
    </row>
    <row r="23" spans="1:28" s="271" customFormat="1" ht="20.25">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0"/>
        <v/>
      </c>
      <c r="T23" s="224" t="str">
        <f ca="1">IF(B23="","",IF(ISERROR(MATCH($J23,SorP!$B$1:$B$6230,0)),"",INDIRECT("'SorP'!$A$"&amp;MATCH($J23,SorP!$B$1:$B$6230,0))))</f>
        <v/>
      </c>
      <c r="U23" s="239"/>
      <c r="V23" s="269" t="e">
        <f>IF(C23="",NA(),MATCH($B23&amp;$C23,'Smelter Look-up'!$J:$J,0))</f>
        <v>#N/A</v>
      </c>
      <c r="W23" s="270"/>
      <c r="X23" s="270">
        <f t="shared" ca="1" si="1"/>
        <v>0</v>
      </c>
      <c r="Y23" s="270"/>
      <c r="Z23" s="270"/>
      <c r="AB23" s="272" t="str">
        <f t="shared" si="2"/>
        <v/>
      </c>
    </row>
    <row r="24" spans="1:28" s="271" customFormat="1" ht="20.25">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0"/>
        <v/>
      </c>
      <c r="T24" s="224" t="str">
        <f ca="1">IF(B24="","",IF(ISERROR(MATCH($J24,SorP!$B$1:$B$6230,0)),"",INDIRECT("'SorP'!$A$"&amp;MATCH($J24,SorP!$B$1:$B$6230,0))))</f>
        <v/>
      </c>
      <c r="U24" s="239"/>
      <c r="V24" s="269" t="e">
        <f>IF(C24="",NA(),MATCH($B24&amp;$C24,'Smelter Look-up'!$J:$J,0))</f>
        <v>#N/A</v>
      </c>
      <c r="W24" s="270"/>
      <c r="X24" s="270">
        <f t="shared" ca="1" si="1"/>
        <v>0</v>
      </c>
      <c r="Y24" s="270"/>
      <c r="Z24" s="270"/>
      <c r="AB24" s="272" t="str">
        <f t="shared" si="2"/>
        <v/>
      </c>
    </row>
    <row r="25" spans="1:28" s="271" customFormat="1" ht="20.25">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0"/>
        <v/>
      </c>
      <c r="T25" s="224" t="str">
        <f ca="1">IF(B25="","",IF(ISERROR(MATCH($J25,SorP!$B$1:$B$6230,0)),"",INDIRECT("'SorP'!$A$"&amp;MATCH($J25,SorP!$B$1:$B$6230,0))))</f>
        <v/>
      </c>
      <c r="U25" s="239"/>
      <c r="V25" s="269" t="e">
        <f>IF(C25="",NA(),MATCH($B25&amp;$C25,'Smelter Look-up'!$J:$J,0))</f>
        <v>#N/A</v>
      </c>
      <c r="W25" s="270"/>
      <c r="X25" s="270">
        <f t="shared" ca="1" si="1"/>
        <v>0</v>
      </c>
      <c r="Y25" s="270"/>
      <c r="Z25" s="270"/>
      <c r="AB25" s="272" t="str">
        <f t="shared" si="2"/>
        <v/>
      </c>
    </row>
    <row r="26" spans="1:28" s="271" customFormat="1" ht="20.25">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0"/>
        <v/>
      </c>
      <c r="T26" s="224" t="str">
        <f ca="1">IF(B26="","",IF(ISERROR(MATCH($J26,SorP!$B$1:$B$6230,0)),"",INDIRECT("'SorP'!$A$"&amp;MATCH($J26,SorP!$B$1:$B$6230,0))))</f>
        <v/>
      </c>
      <c r="U26" s="239"/>
      <c r="V26" s="269" t="e">
        <f>IF(C26="",NA(),MATCH($B26&amp;$C26,'Smelter Look-up'!$J:$J,0))</f>
        <v>#N/A</v>
      </c>
      <c r="W26" s="270"/>
      <c r="X26" s="270">
        <f t="shared" ca="1" si="1"/>
        <v>0</v>
      </c>
      <c r="Y26" s="270"/>
      <c r="Z26" s="270"/>
      <c r="AB26" s="272" t="str">
        <f t="shared" si="2"/>
        <v/>
      </c>
    </row>
    <row r="27" spans="1:28" s="271" customFormat="1" ht="20.25">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0"/>
        <v/>
      </c>
      <c r="T27" s="224" t="str">
        <f ca="1">IF(B27="","",IF(ISERROR(MATCH($J27,SorP!$B$1:$B$6230,0)),"",INDIRECT("'SorP'!$A$"&amp;MATCH($J27,SorP!$B$1:$B$6230,0))))</f>
        <v/>
      </c>
      <c r="U27" s="239"/>
      <c r="V27" s="269" t="e">
        <f>IF(C27="",NA(),MATCH($B27&amp;$C27,'Smelter Look-up'!$J:$J,0))</f>
        <v>#N/A</v>
      </c>
      <c r="W27" s="270"/>
      <c r="X27" s="270">
        <f t="shared" ca="1" si="1"/>
        <v>0</v>
      </c>
      <c r="Y27" s="270"/>
      <c r="Z27" s="270"/>
      <c r="AB27" s="272" t="str">
        <f t="shared" si="2"/>
        <v/>
      </c>
    </row>
    <row r="28" spans="1:28" s="271" customFormat="1" ht="20.25">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0"/>
        <v/>
      </c>
      <c r="T28" s="224" t="str">
        <f ca="1">IF(B28="","",IF(ISERROR(MATCH($J28,SorP!$B$1:$B$6230,0)),"",INDIRECT("'SorP'!$A$"&amp;MATCH($J28,SorP!$B$1:$B$6230,0))))</f>
        <v/>
      </c>
      <c r="U28" s="239"/>
      <c r="V28" s="269" t="e">
        <f>IF(C28="",NA(),MATCH($B28&amp;$C28,'Smelter Look-up'!$J:$J,0))</f>
        <v>#N/A</v>
      </c>
      <c r="W28" s="270"/>
      <c r="X28" s="270">
        <f t="shared" ca="1" si="1"/>
        <v>0</v>
      </c>
      <c r="Y28" s="270"/>
      <c r="Z28" s="270"/>
      <c r="AB28" s="272" t="str">
        <f t="shared" si="2"/>
        <v/>
      </c>
    </row>
    <row r="29" spans="1:28" s="271" customFormat="1" ht="20.25">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0"/>
        <v/>
      </c>
      <c r="T29" s="224" t="str">
        <f ca="1">IF(B29="","",IF(ISERROR(MATCH($J29,SorP!$B$1:$B$6230,0)),"",INDIRECT("'SorP'!$A$"&amp;MATCH($J29,SorP!$B$1:$B$6230,0))))</f>
        <v/>
      </c>
      <c r="U29" s="239"/>
      <c r="V29" s="269" t="e">
        <f>IF(C29="",NA(),MATCH($B29&amp;$C29,'Smelter Look-up'!$J:$J,0))</f>
        <v>#N/A</v>
      </c>
      <c r="W29" s="270"/>
      <c r="X29" s="270">
        <f t="shared" ca="1" si="1"/>
        <v>0</v>
      </c>
      <c r="Y29" s="270"/>
      <c r="Z29" s="270"/>
      <c r="AB29" s="272" t="str">
        <f t="shared" si="2"/>
        <v/>
      </c>
    </row>
    <row r="30" spans="1:28" s="271" customFormat="1" ht="20.25">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0"/>
        <v/>
      </c>
      <c r="T30" s="224" t="str">
        <f ca="1">IF(B30="","",IF(ISERROR(MATCH($J30,SorP!$B$1:$B$6230,0)),"",INDIRECT("'SorP'!$A$"&amp;MATCH($J30,SorP!$B$1:$B$6230,0))))</f>
        <v/>
      </c>
      <c r="U30" s="239"/>
      <c r="V30" s="269" t="e">
        <f>IF(C30="",NA(),MATCH($B30&amp;$C30,'Smelter Look-up'!$J:$J,0))</f>
        <v>#N/A</v>
      </c>
      <c r="W30" s="270"/>
      <c r="X30" s="270">
        <f t="shared" ca="1" si="1"/>
        <v>0</v>
      </c>
      <c r="Y30" s="270"/>
      <c r="Z30" s="270"/>
      <c r="AB30" s="272" t="str">
        <f t="shared" si="2"/>
        <v/>
      </c>
    </row>
    <row r="31" spans="1:28" s="271" customFormat="1" ht="20.25">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0"/>
        <v/>
      </c>
      <c r="T31" s="224" t="str">
        <f ca="1">IF(B31="","",IF(ISERROR(MATCH($J31,SorP!$B$1:$B$6230,0)),"",INDIRECT("'SorP'!$A$"&amp;MATCH($J31,SorP!$B$1:$B$6230,0))))</f>
        <v/>
      </c>
      <c r="U31" s="239"/>
      <c r="V31" s="269" t="e">
        <f>IF(C31="",NA(),MATCH($B31&amp;$C31,'Smelter Look-up'!$J:$J,0))</f>
        <v>#N/A</v>
      </c>
      <c r="W31" s="270"/>
      <c r="X31" s="270">
        <f t="shared" ca="1" si="1"/>
        <v>0</v>
      </c>
      <c r="Y31" s="270"/>
      <c r="Z31" s="270"/>
      <c r="AB31" s="272" t="str">
        <f t="shared" si="2"/>
        <v/>
      </c>
    </row>
    <row r="32" spans="1:28" s="271" customFormat="1" ht="20.25">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0"/>
        <v/>
      </c>
      <c r="T32" s="224" t="str">
        <f ca="1">IF(B32="","",IF(ISERROR(MATCH($J32,SorP!$B$1:$B$6230,0)),"",INDIRECT("'SorP'!$A$"&amp;MATCH($J32,SorP!$B$1:$B$6230,0))))</f>
        <v/>
      </c>
      <c r="U32" s="239"/>
      <c r="V32" s="269" t="e">
        <f>IF(C32="",NA(),MATCH($B32&amp;$C32,'Smelter Look-up'!$J:$J,0))</f>
        <v>#N/A</v>
      </c>
      <c r="W32" s="270"/>
      <c r="X32" s="270">
        <f t="shared" ca="1" si="1"/>
        <v>0</v>
      </c>
      <c r="Y32" s="270"/>
      <c r="Z32" s="270"/>
      <c r="AB32" s="272" t="str">
        <f t="shared" si="2"/>
        <v/>
      </c>
    </row>
    <row r="33" spans="1:28" s="271" customFormat="1" ht="20.25">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0"/>
        <v/>
      </c>
      <c r="T33" s="224" t="str">
        <f ca="1">IF(B33="","",IF(ISERROR(MATCH($J33,SorP!$B$1:$B$6230,0)),"",INDIRECT("'SorP'!$A$"&amp;MATCH($J33,SorP!$B$1:$B$6230,0))))</f>
        <v/>
      </c>
      <c r="U33" s="239"/>
      <c r="V33" s="269" t="e">
        <f>IF(C33="",NA(),MATCH($B33&amp;$C33,'Smelter Look-up'!$J:$J,0))</f>
        <v>#N/A</v>
      </c>
      <c r="W33" s="270"/>
      <c r="X33" s="270">
        <f t="shared" ca="1" si="1"/>
        <v>0</v>
      </c>
      <c r="Y33" s="270"/>
      <c r="Z33" s="270"/>
      <c r="AB33" s="272" t="str">
        <f t="shared" si="2"/>
        <v/>
      </c>
    </row>
    <row r="34" spans="1:28" s="271" customFormat="1" ht="20.25">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0"/>
        <v/>
      </c>
      <c r="T34" s="224" t="str">
        <f ca="1">IF(B34="","",IF(ISERROR(MATCH($J34,SorP!$B$1:$B$6230,0)),"",INDIRECT("'SorP'!$A$"&amp;MATCH($J34,SorP!$B$1:$B$6230,0))))</f>
        <v/>
      </c>
      <c r="U34" s="239"/>
      <c r="V34" s="269" t="e">
        <f>IF(C34="",NA(),MATCH($B34&amp;$C34,'Smelter Look-up'!$J:$J,0))</f>
        <v>#N/A</v>
      </c>
      <c r="W34" s="270"/>
      <c r="X34" s="270">
        <f t="shared" ca="1" si="1"/>
        <v>0</v>
      </c>
      <c r="Y34" s="270"/>
      <c r="Z34" s="270"/>
      <c r="AB34" s="272" t="str">
        <f t="shared" si="2"/>
        <v/>
      </c>
    </row>
    <row r="35" spans="1:28" s="271" customFormat="1" ht="20.25">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0"/>
        <v/>
      </c>
      <c r="T35" s="224" t="str">
        <f ca="1">IF(B35="","",IF(ISERROR(MATCH($J35,SorP!$B$1:$B$6230,0)),"",INDIRECT("'SorP'!$A$"&amp;MATCH($J35,SorP!$B$1:$B$6230,0))))</f>
        <v/>
      </c>
      <c r="U35" s="239"/>
      <c r="V35" s="269" t="e">
        <f>IF(C35="",NA(),MATCH($B35&amp;$C35,'Smelter Look-up'!$J:$J,0))</f>
        <v>#N/A</v>
      </c>
      <c r="W35" s="270"/>
      <c r="X35" s="270">
        <f t="shared" ca="1" si="1"/>
        <v>0</v>
      </c>
      <c r="Y35" s="270"/>
      <c r="Z35" s="270"/>
      <c r="AB35" s="272" t="str">
        <f t="shared" si="2"/>
        <v/>
      </c>
    </row>
    <row r="36" spans="1:28" s="271" customFormat="1" ht="20.25">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0"/>
        <v/>
      </c>
      <c r="T36" s="224" t="str">
        <f ca="1">IF(B36="","",IF(ISERROR(MATCH($J36,SorP!$B$1:$B$6230,0)),"",INDIRECT("'SorP'!$A$"&amp;MATCH($J36,SorP!$B$1:$B$6230,0))))</f>
        <v/>
      </c>
      <c r="U36" s="239"/>
      <c r="V36" s="269" t="e">
        <f>IF(C36="",NA(),MATCH($B36&amp;$C36,'Smelter Look-up'!$J:$J,0))</f>
        <v>#N/A</v>
      </c>
      <c r="W36" s="270"/>
      <c r="X36" s="270">
        <f t="shared" ca="1" si="1"/>
        <v>0</v>
      </c>
      <c r="Y36" s="270"/>
      <c r="Z36" s="270"/>
      <c r="AB36" s="272" t="str">
        <f t="shared" si="2"/>
        <v/>
      </c>
    </row>
    <row r="37" spans="1:28" s="271" customFormat="1" ht="20.25">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0"/>
        <v/>
      </c>
      <c r="T37" s="224" t="str">
        <f ca="1">IF(B37="","",IF(ISERROR(MATCH($J37,SorP!$B$1:$B$6230,0)),"",INDIRECT("'SorP'!$A$"&amp;MATCH($J37,SorP!$B$1:$B$6230,0))))</f>
        <v/>
      </c>
      <c r="U37" s="239"/>
      <c r="V37" s="269" t="e">
        <f>IF(C37="",NA(),MATCH($B37&amp;$C37,'Smelter Look-up'!$J:$J,0))</f>
        <v>#N/A</v>
      </c>
      <c r="W37" s="270"/>
      <c r="X37" s="270">
        <f t="shared" ca="1" si="1"/>
        <v>0</v>
      </c>
      <c r="Y37" s="270"/>
      <c r="Z37" s="270"/>
      <c r="AB37" s="272" t="str">
        <f t="shared" si="2"/>
        <v/>
      </c>
    </row>
    <row r="38" spans="1:28" s="271" customFormat="1" ht="20.25">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0"/>
        <v/>
      </c>
      <c r="T38" s="224" t="str">
        <f ca="1">IF(B38="","",IF(ISERROR(MATCH($J38,SorP!$B$1:$B$6230,0)),"",INDIRECT("'SorP'!$A$"&amp;MATCH($J38,SorP!$B$1:$B$6230,0))))</f>
        <v/>
      </c>
      <c r="U38" s="239"/>
      <c r="V38" s="269" t="e">
        <f>IF(C38="",NA(),MATCH($B38&amp;$C38,'Smelter Look-up'!$J:$J,0))</f>
        <v>#N/A</v>
      </c>
      <c r="W38" s="270"/>
      <c r="X38" s="270">
        <f t="shared" ca="1" si="1"/>
        <v>0</v>
      </c>
      <c r="Y38" s="270"/>
      <c r="Z38" s="270"/>
      <c r="AB38" s="272" t="str">
        <f t="shared" si="2"/>
        <v/>
      </c>
    </row>
    <row r="39" spans="1:28" s="271" customFormat="1" ht="20.25">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0"/>
        <v/>
      </c>
      <c r="T39" s="224" t="str">
        <f ca="1">IF(B39="","",IF(ISERROR(MATCH($J39,SorP!$B$1:$B$6230,0)),"",INDIRECT("'SorP'!$A$"&amp;MATCH($J39,SorP!$B$1:$B$6230,0))))</f>
        <v/>
      </c>
      <c r="U39" s="239"/>
      <c r="V39" s="269" t="e">
        <f>IF(C39="",NA(),MATCH($B39&amp;$C39,'Smelter Look-up'!$J:$J,0))</f>
        <v>#N/A</v>
      </c>
      <c r="W39" s="270"/>
      <c r="X39" s="270">
        <f t="shared" ca="1" si="1"/>
        <v>0</v>
      </c>
      <c r="Y39" s="270"/>
      <c r="Z39" s="270"/>
      <c r="AB39" s="272" t="str">
        <f t="shared" si="2"/>
        <v/>
      </c>
    </row>
    <row r="40" spans="1:28" s="271" customFormat="1" ht="20.25">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0"/>
        <v/>
      </c>
      <c r="T40" s="224" t="str">
        <f ca="1">IF(B40="","",IF(ISERROR(MATCH($J40,SorP!$B$1:$B$6230,0)),"",INDIRECT("'SorP'!$A$"&amp;MATCH($J40,SorP!$B$1:$B$6230,0))))</f>
        <v/>
      </c>
      <c r="U40" s="239"/>
      <c r="V40" s="269" t="e">
        <f>IF(C40="",NA(),MATCH($B40&amp;$C40,'Smelter Look-up'!$J:$J,0))</f>
        <v>#N/A</v>
      </c>
      <c r="W40" s="270"/>
      <c r="X40" s="270">
        <f t="shared" ca="1" si="1"/>
        <v>0</v>
      </c>
      <c r="Y40" s="270"/>
      <c r="Z40" s="270"/>
      <c r="AB40" s="272" t="str">
        <f t="shared" si="2"/>
        <v/>
      </c>
    </row>
    <row r="41" spans="1:28" s="271" customFormat="1" ht="20.25">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0"/>
        <v/>
      </c>
      <c r="T41" s="224" t="str">
        <f ca="1">IF(B41="","",IF(ISERROR(MATCH($J41,SorP!$B$1:$B$6230,0)),"",INDIRECT("'SorP'!$A$"&amp;MATCH($J41,SorP!$B$1:$B$6230,0))))</f>
        <v/>
      </c>
      <c r="U41" s="239"/>
      <c r="V41" s="269" t="e">
        <f>IF(C41="",NA(),MATCH($B41&amp;$C41,'Smelter Look-up'!$J:$J,0))</f>
        <v>#N/A</v>
      </c>
      <c r="W41" s="270"/>
      <c r="X41" s="270">
        <f t="shared" ca="1" si="1"/>
        <v>0</v>
      </c>
      <c r="Y41" s="270"/>
      <c r="Z41" s="270"/>
      <c r="AB41" s="272" t="str">
        <f t="shared" si="2"/>
        <v/>
      </c>
    </row>
    <row r="42" spans="1:28" s="271" customFormat="1" ht="20.25">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0"/>
        <v/>
      </c>
      <c r="T42" s="224" t="str">
        <f ca="1">IF(B42="","",IF(ISERROR(MATCH($J42,SorP!$B$1:$B$6230,0)),"",INDIRECT("'SorP'!$A$"&amp;MATCH($J42,SorP!$B$1:$B$6230,0))))</f>
        <v/>
      </c>
      <c r="U42" s="239"/>
      <c r="V42" s="269" t="e">
        <f>IF(C42="",NA(),MATCH($B42&amp;$C42,'Smelter Look-up'!$J:$J,0))</f>
        <v>#N/A</v>
      </c>
      <c r="W42" s="270"/>
      <c r="X42" s="270">
        <f t="shared" ca="1" si="1"/>
        <v>0</v>
      </c>
      <c r="Y42" s="270"/>
      <c r="Z42" s="270"/>
      <c r="AB42" s="272" t="str">
        <f t="shared" si="2"/>
        <v/>
      </c>
    </row>
    <row r="43" spans="1:28" s="271" customFormat="1" ht="20.25">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0"/>
        <v/>
      </c>
      <c r="T43" s="224" t="str">
        <f ca="1">IF(B43="","",IF(ISERROR(MATCH($J43,SorP!$B$1:$B$6230,0)),"",INDIRECT("'SorP'!$A$"&amp;MATCH($J43,SorP!$B$1:$B$6230,0))))</f>
        <v/>
      </c>
      <c r="U43" s="239"/>
      <c r="V43" s="269" t="e">
        <f>IF(C43="",NA(),MATCH($B43&amp;$C43,'Smelter Look-up'!$J:$J,0))</f>
        <v>#N/A</v>
      </c>
      <c r="W43" s="270"/>
      <c r="X43" s="270">
        <f t="shared" ca="1" si="1"/>
        <v>0</v>
      </c>
      <c r="Y43" s="270"/>
      <c r="Z43" s="270"/>
      <c r="AB43" s="272" t="str">
        <f t="shared" si="2"/>
        <v/>
      </c>
    </row>
    <row r="44" spans="1:28" s="271" customFormat="1" ht="20.25">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0"/>
        <v/>
      </c>
      <c r="T44" s="224" t="str">
        <f ca="1">IF(B44="","",IF(ISERROR(MATCH($J44,SorP!$B$1:$B$6230,0)),"",INDIRECT("'SorP'!$A$"&amp;MATCH($J44,SorP!$B$1:$B$6230,0))))</f>
        <v/>
      </c>
      <c r="U44" s="239"/>
      <c r="V44" s="269" t="e">
        <f>IF(C44="",NA(),MATCH($B44&amp;$C44,'Smelter Look-up'!$J:$J,0))</f>
        <v>#N/A</v>
      </c>
      <c r="W44" s="270"/>
      <c r="X44" s="270">
        <f t="shared" ca="1" si="1"/>
        <v>0</v>
      </c>
      <c r="Y44" s="270"/>
      <c r="Z44" s="270"/>
      <c r="AB44" s="272" t="str">
        <f t="shared" si="2"/>
        <v/>
      </c>
    </row>
    <row r="45" spans="1:28" s="271" customFormat="1" ht="20.25">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0"/>
        <v/>
      </c>
      <c r="T45" s="224" t="str">
        <f ca="1">IF(B45="","",IF(ISERROR(MATCH($J45,SorP!$B$1:$B$6230,0)),"",INDIRECT("'SorP'!$A$"&amp;MATCH($J45,SorP!$B$1:$B$6230,0))))</f>
        <v/>
      </c>
      <c r="U45" s="239"/>
      <c r="V45" s="269" t="e">
        <f>IF(C45="",NA(),MATCH($B45&amp;$C45,'Smelter Look-up'!$J:$J,0))</f>
        <v>#N/A</v>
      </c>
      <c r="W45" s="270"/>
      <c r="X45" s="270">
        <f t="shared" ca="1" si="1"/>
        <v>0</v>
      </c>
      <c r="Y45" s="270"/>
      <c r="Z45" s="270"/>
      <c r="AB45" s="272" t="str">
        <f t="shared" si="2"/>
        <v/>
      </c>
    </row>
    <row r="46" spans="1:28" s="271" customFormat="1" ht="20.25">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0"/>
        <v/>
      </c>
      <c r="T46" s="224" t="str">
        <f ca="1">IF(B46="","",IF(ISERROR(MATCH($J46,SorP!$B$1:$B$6230,0)),"",INDIRECT("'SorP'!$A$"&amp;MATCH($J46,SorP!$B$1:$B$6230,0))))</f>
        <v/>
      </c>
      <c r="U46" s="239"/>
      <c r="V46" s="269" t="e">
        <f>IF(C46="",NA(),MATCH($B46&amp;$C46,'Smelter Look-up'!$J:$J,0))</f>
        <v>#N/A</v>
      </c>
      <c r="W46" s="270"/>
      <c r="X46" s="270">
        <f t="shared" ca="1" si="1"/>
        <v>0</v>
      </c>
      <c r="Y46" s="270"/>
      <c r="Z46" s="270"/>
      <c r="AB46" s="272" t="str">
        <f t="shared" si="2"/>
        <v/>
      </c>
    </row>
    <row r="47" spans="1:28" s="271" customFormat="1" ht="20.25">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0"/>
        <v/>
      </c>
      <c r="T47" s="224" t="str">
        <f ca="1">IF(B47="","",IF(ISERROR(MATCH($J47,SorP!$B$1:$B$6230,0)),"",INDIRECT("'SorP'!$A$"&amp;MATCH($J47,SorP!$B$1:$B$6230,0))))</f>
        <v/>
      </c>
      <c r="U47" s="239"/>
      <c r="V47" s="269" t="e">
        <f>IF(C47="",NA(),MATCH($B47&amp;$C47,'Smelter Look-up'!$J:$J,0))</f>
        <v>#N/A</v>
      </c>
      <c r="W47" s="270"/>
      <c r="X47" s="270">
        <f t="shared" ca="1" si="1"/>
        <v>0</v>
      </c>
      <c r="Y47" s="270"/>
      <c r="Z47" s="270"/>
      <c r="AB47" s="272" t="str">
        <f t="shared" si="2"/>
        <v/>
      </c>
    </row>
    <row r="48" spans="1:28" s="271" customFormat="1" ht="20.25">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0"/>
        <v/>
      </c>
      <c r="T48" s="224" t="str">
        <f ca="1">IF(B48="","",IF(ISERROR(MATCH($J48,SorP!$B$1:$B$6230,0)),"",INDIRECT("'SorP'!$A$"&amp;MATCH($J48,SorP!$B$1:$B$6230,0))))</f>
        <v/>
      </c>
      <c r="U48" s="239"/>
      <c r="V48" s="269" t="e">
        <f>IF(C48="",NA(),MATCH($B48&amp;$C48,'Smelter Look-up'!$J:$J,0))</f>
        <v>#N/A</v>
      </c>
      <c r="W48" s="270"/>
      <c r="X48" s="270">
        <f t="shared" ca="1" si="1"/>
        <v>0</v>
      </c>
      <c r="Y48" s="270"/>
      <c r="Z48" s="270"/>
      <c r="AB48" s="272" t="str">
        <f t="shared" si="2"/>
        <v/>
      </c>
    </row>
    <row r="49" spans="1:28" s="271" customFormat="1" ht="20.25">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0"/>
        <v/>
      </c>
      <c r="T49" s="224" t="str">
        <f ca="1">IF(B49="","",IF(ISERROR(MATCH($J49,SorP!$B$1:$B$6230,0)),"",INDIRECT("'SorP'!$A$"&amp;MATCH($J49,SorP!$B$1:$B$6230,0))))</f>
        <v/>
      </c>
      <c r="U49" s="239"/>
      <c r="V49" s="269" t="e">
        <f>IF(C49="",NA(),MATCH($B49&amp;$C49,'Smelter Look-up'!$J:$J,0))</f>
        <v>#N/A</v>
      </c>
      <c r="W49" s="270"/>
      <c r="X49" s="270">
        <f t="shared" ca="1" si="1"/>
        <v>0</v>
      </c>
      <c r="Y49" s="270"/>
      <c r="Z49" s="270"/>
      <c r="AB49" s="272" t="str">
        <f t="shared" si="2"/>
        <v/>
      </c>
    </row>
    <row r="50" spans="1:28" s="271" customFormat="1" ht="20.25">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0"/>
        <v/>
      </c>
      <c r="T50" s="224" t="str">
        <f ca="1">IF(B50="","",IF(ISERROR(MATCH($J50,SorP!$B$1:$B$6230,0)),"",INDIRECT("'SorP'!$A$"&amp;MATCH($J50,SorP!$B$1:$B$6230,0))))</f>
        <v/>
      </c>
      <c r="U50" s="239"/>
      <c r="V50" s="269" t="e">
        <f>IF(C50="",NA(),MATCH($B50&amp;$C50,'Smelter Look-up'!$J:$J,0))</f>
        <v>#N/A</v>
      </c>
      <c r="W50" s="270"/>
      <c r="X50" s="270">
        <f t="shared" ca="1" si="1"/>
        <v>0</v>
      </c>
      <c r="Y50" s="270"/>
      <c r="Z50" s="270"/>
      <c r="AB50" s="272" t="str">
        <f t="shared" si="2"/>
        <v/>
      </c>
    </row>
    <row r="51" spans="1:28" s="271" customFormat="1" ht="20.25">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0"/>
        <v/>
      </c>
      <c r="T51" s="224" t="str">
        <f ca="1">IF(B51="","",IF(ISERROR(MATCH($J51,SorP!$B$1:$B$6230,0)),"",INDIRECT("'SorP'!$A$"&amp;MATCH($J51,SorP!$B$1:$B$6230,0))))</f>
        <v/>
      </c>
      <c r="U51" s="239"/>
      <c r="V51" s="269" t="e">
        <f>IF(C51="",NA(),MATCH($B51&amp;$C51,'Smelter Look-up'!$J:$J,0))</f>
        <v>#N/A</v>
      </c>
      <c r="W51" s="270"/>
      <c r="X51" s="270">
        <f t="shared" ca="1" si="1"/>
        <v>0</v>
      </c>
      <c r="Y51" s="270"/>
      <c r="Z51" s="270"/>
      <c r="AB51" s="272" t="str">
        <f t="shared" si="2"/>
        <v/>
      </c>
    </row>
    <row r="52" spans="1:28" s="271" customFormat="1" ht="20.25">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0"/>
        <v/>
      </c>
      <c r="T52" s="224" t="str">
        <f ca="1">IF(B52="","",IF(ISERROR(MATCH($J52,SorP!$B$1:$B$6230,0)),"",INDIRECT("'SorP'!$A$"&amp;MATCH($J52,SorP!$B$1:$B$6230,0))))</f>
        <v/>
      </c>
      <c r="U52" s="239"/>
      <c r="V52" s="269" t="e">
        <f>IF(C52="",NA(),MATCH($B52&amp;$C52,'Smelter Look-up'!$J:$J,0))</f>
        <v>#N/A</v>
      </c>
      <c r="W52" s="270"/>
      <c r="X52" s="270">
        <f t="shared" ca="1" si="1"/>
        <v>0</v>
      </c>
      <c r="Y52" s="270"/>
      <c r="Z52" s="270"/>
      <c r="AB52" s="272" t="str">
        <f t="shared" si="2"/>
        <v/>
      </c>
    </row>
    <row r="53" spans="1:28" s="271" customFormat="1" ht="20.25">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0"/>
        <v/>
      </c>
      <c r="T53" s="224" t="str">
        <f ca="1">IF(B53="","",IF(ISERROR(MATCH($J53,SorP!$B$1:$B$6230,0)),"",INDIRECT("'SorP'!$A$"&amp;MATCH($J53,SorP!$B$1:$B$6230,0))))</f>
        <v/>
      </c>
      <c r="U53" s="239"/>
      <c r="V53" s="269" t="e">
        <f>IF(C53="",NA(),MATCH($B53&amp;$C53,'Smelter Look-up'!$J:$J,0))</f>
        <v>#N/A</v>
      </c>
      <c r="W53" s="270"/>
      <c r="X53" s="270">
        <f t="shared" ca="1" si="1"/>
        <v>0</v>
      </c>
      <c r="Y53" s="270"/>
      <c r="Z53" s="270"/>
      <c r="AB53" s="272" t="str">
        <f t="shared" si="2"/>
        <v/>
      </c>
    </row>
    <row r="54" spans="1:28" s="271" customFormat="1" ht="20.25">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0"/>
        <v/>
      </c>
      <c r="T54" s="224" t="str">
        <f ca="1">IF(B54="","",IF(ISERROR(MATCH($J54,SorP!$B$1:$B$6230,0)),"",INDIRECT("'SorP'!$A$"&amp;MATCH($J54,SorP!$B$1:$B$6230,0))))</f>
        <v/>
      </c>
      <c r="U54" s="239"/>
      <c r="V54" s="269" t="e">
        <f>IF(C54="",NA(),MATCH($B54&amp;$C54,'Smelter Look-up'!$J:$J,0))</f>
        <v>#N/A</v>
      </c>
      <c r="W54" s="270"/>
      <c r="X54" s="270">
        <f t="shared" ca="1" si="1"/>
        <v>0</v>
      </c>
      <c r="Y54" s="270"/>
      <c r="Z54" s="270"/>
      <c r="AB54" s="272" t="str">
        <f t="shared" si="2"/>
        <v/>
      </c>
    </row>
    <row r="55" spans="1:28" s="271" customFormat="1" ht="20.25">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0"/>
        <v/>
      </c>
      <c r="T55" s="224" t="str">
        <f ca="1">IF(B55="","",IF(ISERROR(MATCH($J55,SorP!$B$1:$B$6230,0)),"",INDIRECT("'SorP'!$A$"&amp;MATCH($J55,SorP!$B$1:$B$6230,0))))</f>
        <v/>
      </c>
      <c r="U55" s="239"/>
      <c r="V55" s="269" t="e">
        <f>IF(C55="",NA(),MATCH($B55&amp;$C55,'Smelter Look-up'!$J:$J,0))</f>
        <v>#N/A</v>
      </c>
      <c r="W55" s="270"/>
      <c r="X55" s="270">
        <f t="shared" ca="1" si="1"/>
        <v>0</v>
      </c>
      <c r="Y55" s="270"/>
      <c r="Z55" s="270"/>
      <c r="AB55" s="272" t="str">
        <f t="shared" si="2"/>
        <v/>
      </c>
    </row>
    <row r="56" spans="1:28" s="271" customFormat="1" ht="20.25">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0"/>
        <v/>
      </c>
      <c r="T56" s="224" t="str">
        <f ca="1">IF(B56="","",IF(ISERROR(MATCH($J56,SorP!$B$1:$B$6230,0)),"",INDIRECT("'SorP'!$A$"&amp;MATCH($J56,SorP!$B$1:$B$6230,0))))</f>
        <v/>
      </c>
      <c r="U56" s="239"/>
      <c r="V56" s="269" t="e">
        <f>IF(C56="",NA(),MATCH($B56&amp;$C56,'Smelter Look-up'!$J:$J,0))</f>
        <v>#N/A</v>
      </c>
      <c r="W56" s="270"/>
      <c r="X56" s="270">
        <f t="shared" ca="1" si="1"/>
        <v>0</v>
      </c>
      <c r="Y56" s="270"/>
      <c r="Z56" s="270"/>
      <c r="AB56" s="272" t="str">
        <f t="shared" si="2"/>
        <v/>
      </c>
    </row>
    <row r="57" spans="1:28" s="271" customFormat="1" ht="20.25">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0"/>
        <v/>
      </c>
      <c r="T57" s="224" t="str">
        <f ca="1">IF(B57="","",IF(ISERROR(MATCH($J57,SorP!$B$1:$B$6230,0)),"",INDIRECT("'SorP'!$A$"&amp;MATCH($J57,SorP!$B$1:$B$6230,0))))</f>
        <v/>
      </c>
      <c r="U57" s="239"/>
      <c r="V57" s="269" t="e">
        <f>IF(C57="",NA(),MATCH($B57&amp;$C57,'Smelter Look-up'!$J:$J,0))</f>
        <v>#N/A</v>
      </c>
      <c r="W57" s="270"/>
      <c r="X57" s="270">
        <f t="shared" ca="1" si="1"/>
        <v>0</v>
      </c>
      <c r="Y57" s="270"/>
      <c r="Z57" s="270"/>
      <c r="AB57" s="272" t="str">
        <f t="shared" si="2"/>
        <v/>
      </c>
    </row>
    <row r="58" spans="1:28" s="271" customFormat="1" ht="20.25">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0"/>
        <v/>
      </c>
      <c r="T58" s="224" t="str">
        <f ca="1">IF(B58="","",IF(ISERROR(MATCH($J58,SorP!$B$1:$B$6230,0)),"",INDIRECT("'SorP'!$A$"&amp;MATCH($J58,SorP!$B$1:$B$6230,0))))</f>
        <v/>
      </c>
      <c r="U58" s="239"/>
      <c r="V58" s="269" t="e">
        <f>IF(C58="",NA(),MATCH($B58&amp;$C58,'Smelter Look-up'!$J:$J,0))</f>
        <v>#N/A</v>
      </c>
      <c r="W58" s="270"/>
      <c r="X58" s="270">
        <f t="shared" ca="1" si="1"/>
        <v>0</v>
      </c>
      <c r="Y58" s="270"/>
      <c r="Z58" s="270"/>
      <c r="AB58" s="272" t="str">
        <f t="shared" si="2"/>
        <v/>
      </c>
    </row>
    <row r="59" spans="1:28" s="271" customFormat="1" ht="20.25">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0"/>
        <v/>
      </c>
      <c r="T59" s="224" t="str">
        <f ca="1">IF(B59="","",IF(ISERROR(MATCH($J59,SorP!$B$1:$B$6230,0)),"",INDIRECT("'SorP'!$A$"&amp;MATCH($J59,SorP!$B$1:$B$6230,0))))</f>
        <v/>
      </c>
      <c r="U59" s="239"/>
      <c r="V59" s="269" t="e">
        <f>IF(C59="",NA(),MATCH($B59&amp;$C59,'Smelter Look-up'!$J:$J,0))</f>
        <v>#N/A</v>
      </c>
      <c r="W59" s="270"/>
      <c r="X59" s="270">
        <f t="shared" ca="1" si="1"/>
        <v>0</v>
      </c>
      <c r="Y59" s="270"/>
      <c r="Z59" s="270"/>
      <c r="AB59" s="272" t="str">
        <f t="shared" si="2"/>
        <v/>
      </c>
    </row>
    <row r="60" spans="1:28" s="271" customFormat="1" ht="20.25">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0"/>
        <v/>
      </c>
      <c r="T60" s="224" t="str">
        <f ca="1">IF(B60="","",IF(ISERROR(MATCH($J60,SorP!$B$1:$B$6230,0)),"",INDIRECT("'SorP'!$A$"&amp;MATCH($J60,SorP!$B$1:$B$6230,0))))</f>
        <v/>
      </c>
      <c r="U60" s="239"/>
      <c r="V60" s="269" t="e">
        <f>IF(C60="",NA(),MATCH($B60&amp;$C60,'Smelter Look-up'!$J:$J,0))</f>
        <v>#N/A</v>
      </c>
      <c r="W60" s="270"/>
      <c r="X60" s="270">
        <f t="shared" ca="1" si="1"/>
        <v>0</v>
      </c>
      <c r="Y60" s="270"/>
      <c r="Z60" s="270"/>
      <c r="AB60" s="272" t="str">
        <f t="shared" si="2"/>
        <v/>
      </c>
    </row>
    <row r="61" spans="1:28" s="271" customFormat="1" ht="20.25">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0"/>
        <v/>
      </c>
      <c r="T61" s="224" t="str">
        <f ca="1">IF(B61="","",IF(ISERROR(MATCH($J61,SorP!$B$1:$B$6230,0)),"",INDIRECT("'SorP'!$A$"&amp;MATCH($J61,SorP!$B$1:$B$6230,0))))</f>
        <v/>
      </c>
      <c r="U61" s="239"/>
      <c r="V61" s="269" t="e">
        <f>IF(C61="",NA(),MATCH($B61&amp;$C61,'Smelter Look-up'!$J:$J,0))</f>
        <v>#N/A</v>
      </c>
      <c r="W61" s="270"/>
      <c r="X61" s="270">
        <f t="shared" ca="1" si="1"/>
        <v>0</v>
      </c>
      <c r="Y61" s="270"/>
      <c r="Z61" s="270"/>
      <c r="AB61" s="272" t="str">
        <f t="shared" si="2"/>
        <v/>
      </c>
    </row>
    <row r="62" spans="1:28" s="271" customFormat="1" ht="20.25">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0"/>
        <v/>
      </c>
      <c r="T62" s="224" t="str">
        <f ca="1">IF(B62="","",IF(ISERROR(MATCH($J62,SorP!$B$1:$B$6230,0)),"",INDIRECT("'SorP'!$A$"&amp;MATCH($J62,SorP!$B$1:$B$6230,0))))</f>
        <v/>
      </c>
      <c r="U62" s="239"/>
      <c r="V62" s="269" t="e">
        <f>IF(C62="",NA(),MATCH($B62&amp;$C62,'Smelter Look-up'!$J:$J,0))</f>
        <v>#N/A</v>
      </c>
      <c r="W62" s="270"/>
      <c r="X62" s="270">
        <f t="shared" ca="1" si="1"/>
        <v>0</v>
      </c>
      <c r="Y62" s="270"/>
      <c r="Z62" s="270"/>
      <c r="AB62" s="272" t="str">
        <f t="shared" si="2"/>
        <v/>
      </c>
    </row>
    <row r="63" spans="1:28" s="271" customFormat="1" ht="20.25">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0"/>
        <v/>
      </c>
      <c r="T63" s="224" t="str">
        <f ca="1">IF(B63="","",IF(ISERROR(MATCH($J63,SorP!$B$1:$B$6230,0)),"",INDIRECT("'SorP'!$A$"&amp;MATCH($J63,SorP!$B$1:$B$6230,0))))</f>
        <v/>
      </c>
      <c r="U63" s="239"/>
      <c r="V63" s="269" t="e">
        <f>IF(C63="",NA(),MATCH($B63&amp;$C63,'Smelter Look-up'!$J:$J,0))</f>
        <v>#N/A</v>
      </c>
      <c r="W63" s="270"/>
      <c r="X63" s="270">
        <f t="shared" ca="1" si="1"/>
        <v>0</v>
      </c>
      <c r="Y63" s="270"/>
      <c r="Z63" s="270"/>
      <c r="AB63" s="272" t="str">
        <f t="shared" si="2"/>
        <v/>
      </c>
    </row>
    <row r="64" spans="1:28" s="271" customFormat="1" ht="20.25">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0"/>
        <v/>
      </c>
      <c r="T64" s="224" t="str">
        <f ca="1">IF(B64="","",IF(ISERROR(MATCH($J64,SorP!$B$1:$B$6230,0)),"",INDIRECT("'SorP'!$A$"&amp;MATCH($J64,SorP!$B$1:$B$6230,0))))</f>
        <v/>
      </c>
      <c r="U64" s="239"/>
      <c r="V64" s="269" t="e">
        <f>IF(C64="",NA(),MATCH($B64&amp;$C64,'Smelter Look-up'!$J:$J,0))</f>
        <v>#N/A</v>
      </c>
      <c r="W64" s="270"/>
      <c r="X64" s="270">
        <f t="shared" ca="1" si="1"/>
        <v>0</v>
      </c>
      <c r="Y64" s="270"/>
      <c r="Z64" s="270"/>
      <c r="AB64" s="272" t="str">
        <f t="shared" si="2"/>
        <v/>
      </c>
    </row>
    <row r="65" spans="1:28" s="271" customFormat="1" ht="20.25">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0"/>
        <v/>
      </c>
      <c r="T65" s="224" t="str">
        <f ca="1">IF(B65="","",IF(ISERROR(MATCH($J65,SorP!$B$1:$B$6230,0)),"",INDIRECT("'SorP'!$A$"&amp;MATCH($J65,SorP!$B$1:$B$6230,0))))</f>
        <v/>
      </c>
      <c r="U65" s="239"/>
      <c r="V65" s="269" t="e">
        <f>IF(C65="",NA(),MATCH($B65&amp;$C65,'Smelter Look-up'!$J:$J,0))</f>
        <v>#N/A</v>
      </c>
      <c r="W65" s="270"/>
      <c r="X65" s="270">
        <f t="shared" ca="1" si="1"/>
        <v>0</v>
      </c>
      <c r="Y65" s="270"/>
      <c r="Z65" s="270"/>
      <c r="AB65" s="272" t="str">
        <f t="shared" si="2"/>
        <v/>
      </c>
    </row>
    <row r="66" spans="1:28" s="271" customFormat="1" ht="20.25">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0"/>
        <v/>
      </c>
      <c r="T66" s="224" t="str">
        <f ca="1">IF(B66="","",IF(ISERROR(MATCH($J66,SorP!$B$1:$B$6230,0)),"",INDIRECT("'SorP'!$A$"&amp;MATCH($J66,SorP!$B$1:$B$6230,0))))</f>
        <v/>
      </c>
      <c r="U66" s="239"/>
      <c r="V66" s="269" t="e">
        <f>IF(C66="",NA(),MATCH($B66&amp;$C66,'Smelter Look-up'!$J:$J,0))</f>
        <v>#N/A</v>
      </c>
      <c r="W66" s="270"/>
      <c r="X66" s="270">
        <f t="shared" ca="1" si="1"/>
        <v>0</v>
      </c>
      <c r="Y66" s="270"/>
      <c r="Z66" s="270"/>
      <c r="AB66" s="272" t="str">
        <f t="shared" si="2"/>
        <v/>
      </c>
    </row>
    <row r="67" spans="1:28" s="271" customFormat="1" ht="20.25">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0"/>
        <v/>
      </c>
      <c r="T67" s="224" t="str">
        <f ca="1">IF(B67="","",IF(ISERROR(MATCH($J67,SorP!$B$1:$B$6230,0)),"",INDIRECT("'SorP'!$A$"&amp;MATCH($J67,SorP!$B$1:$B$6230,0))))</f>
        <v/>
      </c>
      <c r="U67" s="239"/>
      <c r="V67" s="269" t="e">
        <f>IF(C67="",NA(),MATCH($B67&amp;$C67,'Smelter Look-up'!$J:$J,0))</f>
        <v>#N/A</v>
      </c>
      <c r="W67" s="270"/>
      <c r="X67" s="270">
        <f t="shared" ca="1" si="1"/>
        <v>0</v>
      </c>
      <c r="Y67" s="270"/>
      <c r="Z67" s="270"/>
      <c r="AB67" s="272" t="str">
        <f t="shared" si="2"/>
        <v/>
      </c>
    </row>
    <row r="68" spans="1:28" s="271" customFormat="1" ht="20.25">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0"/>
        <v/>
      </c>
      <c r="T68" s="224" t="str">
        <f ca="1">IF(B68="","",IF(ISERROR(MATCH($J68,SorP!$B$1:$B$6230,0)),"",INDIRECT("'SorP'!$A$"&amp;MATCH($J68,SorP!$B$1:$B$6230,0))))</f>
        <v/>
      </c>
      <c r="U68" s="239"/>
      <c r="V68" s="269" t="e">
        <f>IF(C68="",NA(),MATCH($B68&amp;$C68,'Smelter Look-up'!$J:$J,0))</f>
        <v>#N/A</v>
      </c>
      <c r="W68" s="270"/>
      <c r="X68" s="270">
        <f t="shared" ca="1" si="1"/>
        <v>0</v>
      </c>
      <c r="Y68" s="270"/>
      <c r="Z68" s="270"/>
      <c r="AB68" s="272" t="str">
        <f t="shared" si="2"/>
        <v/>
      </c>
    </row>
    <row r="69" spans="1:28" s="271" customFormat="1" ht="20.25">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3">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4">IF(AND(C69="Smelter not listed",OR(LEN(D69)=0,LEN(E69)=0)),1,0)</f>
        <v>0</v>
      </c>
      <c r="Y69" s="270"/>
      <c r="Z69" s="270"/>
      <c r="AB69" s="272" t="str">
        <f t="shared" ref="AB69:AB132" si="5">B69&amp;C69</f>
        <v/>
      </c>
    </row>
    <row r="70" spans="1:28" s="271" customFormat="1" ht="20.25">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3"/>
        <v/>
      </c>
      <c r="T70" s="224" t="str">
        <f ca="1">IF(B70="","",IF(ISERROR(MATCH($J70,SorP!$B$1:$B$6230,0)),"",INDIRECT("'SorP'!$A$"&amp;MATCH($J70,SorP!$B$1:$B$6230,0))))</f>
        <v/>
      </c>
      <c r="U70" s="239"/>
      <c r="V70" s="269" t="e">
        <f>IF(C70="",NA(),MATCH($B70&amp;$C70,'Smelter Look-up'!$J:$J,0))</f>
        <v>#N/A</v>
      </c>
      <c r="W70" s="270"/>
      <c r="X70" s="270">
        <f t="shared" ca="1" si="4"/>
        <v>0</v>
      </c>
      <c r="Y70" s="270"/>
      <c r="Z70" s="270"/>
      <c r="AB70" s="272" t="str">
        <f t="shared" si="5"/>
        <v/>
      </c>
    </row>
    <row r="71" spans="1:28" s="271" customFormat="1" ht="20.25">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3"/>
        <v/>
      </c>
      <c r="T71" s="224" t="str">
        <f ca="1">IF(B71="","",IF(ISERROR(MATCH($J71,SorP!$B$1:$B$6230,0)),"",INDIRECT("'SorP'!$A$"&amp;MATCH($J71,SorP!$B$1:$B$6230,0))))</f>
        <v/>
      </c>
      <c r="U71" s="239"/>
      <c r="V71" s="269" t="e">
        <f>IF(C71="",NA(),MATCH($B71&amp;$C71,'Smelter Look-up'!$J:$J,0))</f>
        <v>#N/A</v>
      </c>
      <c r="W71" s="270"/>
      <c r="X71" s="270">
        <f t="shared" ca="1" si="4"/>
        <v>0</v>
      </c>
      <c r="Y71" s="270"/>
      <c r="Z71" s="270"/>
      <c r="AB71" s="272" t="str">
        <f t="shared" si="5"/>
        <v/>
      </c>
    </row>
    <row r="72" spans="1:28" s="271" customFormat="1" ht="20.25">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3"/>
        <v/>
      </c>
      <c r="T72" s="224" t="str">
        <f ca="1">IF(B72="","",IF(ISERROR(MATCH($J72,SorP!$B$1:$B$6230,0)),"",INDIRECT("'SorP'!$A$"&amp;MATCH($J72,SorP!$B$1:$B$6230,0))))</f>
        <v/>
      </c>
      <c r="U72" s="239"/>
      <c r="V72" s="269" t="e">
        <f>IF(C72="",NA(),MATCH($B72&amp;$C72,'Smelter Look-up'!$J:$J,0))</f>
        <v>#N/A</v>
      </c>
      <c r="W72" s="270"/>
      <c r="X72" s="270">
        <f t="shared" ca="1" si="4"/>
        <v>0</v>
      </c>
      <c r="Y72" s="270"/>
      <c r="Z72" s="270"/>
      <c r="AB72" s="272" t="str">
        <f t="shared" si="5"/>
        <v/>
      </c>
    </row>
    <row r="73" spans="1:28" s="271" customFormat="1" ht="20.25">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3"/>
        <v/>
      </c>
      <c r="T73" s="224" t="str">
        <f ca="1">IF(B73="","",IF(ISERROR(MATCH($J73,SorP!$B$1:$B$6230,0)),"",INDIRECT("'SorP'!$A$"&amp;MATCH($J73,SorP!$B$1:$B$6230,0))))</f>
        <v/>
      </c>
      <c r="U73" s="239"/>
      <c r="V73" s="269" t="e">
        <f>IF(C73="",NA(),MATCH($B73&amp;$C73,'Smelter Look-up'!$J:$J,0))</f>
        <v>#N/A</v>
      </c>
      <c r="W73" s="270"/>
      <c r="X73" s="270">
        <f t="shared" ca="1" si="4"/>
        <v>0</v>
      </c>
      <c r="Y73" s="270"/>
      <c r="Z73" s="270"/>
      <c r="AB73" s="272" t="str">
        <f t="shared" si="5"/>
        <v/>
      </c>
    </row>
    <row r="74" spans="1:28" s="271" customFormat="1" ht="20.25">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3"/>
        <v/>
      </c>
      <c r="T74" s="224" t="str">
        <f ca="1">IF(B74="","",IF(ISERROR(MATCH($J74,SorP!$B$1:$B$6230,0)),"",INDIRECT("'SorP'!$A$"&amp;MATCH($J74,SorP!$B$1:$B$6230,0))))</f>
        <v/>
      </c>
      <c r="U74" s="239"/>
      <c r="V74" s="269" t="e">
        <f>IF(C74="",NA(),MATCH($B74&amp;$C74,'Smelter Look-up'!$J:$J,0))</f>
        <v>#N/A</v>
      </c>
      <c r="W74" s="270"/>
      <c r="X74" s="270">
        <f t="shared" ca="1" si="4"/>
        <v>0</v>
      </c>
      <c r="Y74" s="270"/>
      <c r="Z74" s="270"/>
      <c r="AB74" s="272" t="str">
        <f t="shared" si="5"/>
        <v/>
      </c>
    </row>
    <row r="75" spans="1:28" s="271" customFormat="1" ht="20.25">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3"/>
        <v/>
      </c>
      <c r="T75" s="224" t="str">
        <f ca="1">IF(B75="","",IF(ISERROR(MATCH($J75,SorP!$B$1:$B$6230,0)),"",INDIRECT("'SorP'!$A$"&amp;MATCH($J75,SorP!$B$1:$B$6230,0))))</f>
        <v/>
      </c>
      <c r="U75" s="239"/>
      <c r="V75" s="269" t="e">
        <f>IF(C75="",NA(),MATCH($B75&amp;$C75,'Smelter Look-up'!$J:$J,0))</f>
        <v>#N/A</v>
      </c>
      <c r="W75" s="270"/>
      <c r="X75" s="270">
        <f t="shared" ca="1" si="4"/>
        <v>0</v>
      </c>
      <c r="Y75" s="270"/>
      <c r="Z75" s="270"/>
      <c r="AB75" s="272" t="str">
        <f t="shared" si="5"/>
        <v/>
      </c>
    </row>
    <row r="76" spans="1:28" s="271" customFormat="1" ht="20.25">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3"/>
        <v/>
      </c>
      <c r="T76" s="224" t="str">
        <f ca="1">IF(B76="","",IF(ISERROR(MATCH($J76,SorP!$B$1:$B$6230,0)),"",INDIRECT("'SorP'!$A$"&amp;MATCH($J76,SorP!$B$1:$B$6230,0))))</f>
        <v/>
      </c>
      <c r="U76" s="239"/>
      <c r="V76" s="269" t="e">
        <f>IF(C76="",NA(),MATCH($B76&amp;$C76,'Smelter Look-up'!$J:$J,0))</f>
        <v>#N/A</v>
      </c>
      <c r="W76" s="270"/>
      <c r="X76" s="270">
        <f t="shared" ca="1" si="4"/>
        <v>0</v>
      </c>
      <c r="Y76" s="270"/>
      <c r="Z76" s="270"/>
      <c r="AB76" s="272" t="str">
        <f t="shared" si="5"/>
        <v/>
      </c>
    </row>
    <row r="77" spans="1:28" s="271" customFormat="1" ht="20.25">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3"/>
        <v/>
      </c>
      <c r="T77" s="224" t="str">
        <f ca="1">IF(B77="","",IF(ISERROR(MATCH($J77,SorP!$B$1:$B$6230,0)),"",INDIRECT("'SorP'!$A$"&amp;MATCH($J77,SorP!$B$1:$B$6230,0))))</f>
        <v/>
      </c>
      <c r="U77" s="239"/>
      <c r="V77" s="269" t="e">
        <f>IF(C77="",NA(),MATCH($B77&amp;$C77,'Smelter Look-up'!$J:$J,0))</f>
        <v>#N/A</v>
      </c>
      <c r="W77" s="270"/>
      <c r="X77" s="270">
        <f t="shared" ca="1" si="4"/>
        <v>0</v>
      </c>
      <c r="Y77" s="270"/>
      <c r="Z77" s="270"/>
      <c r="AB77" s="272" t="str">
        <f t="shared" si="5"/>
        <v/>
      </c>
    </row>
    <row r="78" spans="1:28" s="271" customFormat="1" ht="20.25">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3"/>
        <v/>
      </c>
      <c r="T78" s="224" t="str">
        <f ca="1">IF(B78="","",IF(ISERROR(MATCH($J78,SorP!$B$1:$B$6230,0)),"",INDIRECT("'SorP'!$A$"&amp;MATCH($J78,SorP!$B$1:$B$6230,0))))</f>
        <v/>
      </c>
      <c r="U78" s="239"/>
      <c r="V78" s="269" t="e">
        <f>IF(C78="",NA(),MATCH($B78&amp;$C78,'Smelter Look-up'!$J:$J,0))</f>
        <v>#N/A</v>
      </c>
      <c r="W78" s="270"/>
      <c r="X78" s="270">
        <f t="shared" ca="1" si="4"/>
        <v>0</v>
      </c>
      <c r="Y78" s="270"/>
      <c r="Z78" s="270"/>
      <c r="AB78" s="272" t="str">
        <f t="shared" si="5"/>
        <v/>
      </c>
    </row>
    <row r="79" spans="1:28" s="271" customFormat="1" ht="20.25">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3"/>
        <v/>
      </c>
      <c r="T79" s="224" t="str">
        <f ca="1">IF(B79="","",IF(ISERROR(MATCH($J79,SorP!$B$1:$B$6230,0)),"",INDIRECT("'SorP'!$A$"&amp;MATCH($J79,SorP!$B$1:$B$6230,0))))</f>
        <v/>
      </c>
      <c r="U79" s="239"/>
      <c r="V79" s="269" t="e">
        <f>IF(C79="",NA(),MATCH($B79&amp;$C79,'Smelter Look-up'!$J:$J,0))</f>
        <v>#N/A</v>
      </c>
      <c r="W79" s="270"/>
      <c r="X79" s="270">
        <f t="shared" ca="1" si="4"/>
        <v>0</v>
      </c>
      <c r="Y79" s="270"/>
      <c r="Z79" s="270"/>
      <c r="AB79" s="272" t="str">
        <f t="shared" si="5"/>
        <v/>
      </c>
    </row>
    <row r="80" spans="1:28" s="271" customFormat="1" ht="20.25">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3"/>
        <v/>
      </c>
      <c r="T80" s="224" t="str">
        <f ca="1">IF(B80="","",IF(ISERROR(MATCH($J80,SorP!$B$1:$B$6230,0)),"",INDIRECT("'SorP'!$A$"&amp;MATCH($J80,SorP!$B$1:$B$6230,0))))</f>
        <v/>
      </c>
      <c r="U80" s="239"/>
      <c r="V80" s="269" t="e">
        <f>IF(C80="",NA(),MATCH($B80&amp;$C80,'Smelter Look-up'!$J:$J,0))</f>
        <v>#N/A</v>
      </c>
      <c r="W80" s="270"/>
      <c r="X80" s="270">
        <f t="shared" ca="1" si="4"/>
        <v>0</v>
      </c>
      <c r="Y80" s="270"/>
      <c r="Z80" s="270"/>
      <c r="AB80" s="272" t="str">
        <f t="shared" si="5"/>
        <v/>
      </c>
    </row>
    <row r="81" spans="1:28" s="271" customFormat="1" ht="20.25">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3"/>
        <v/>
      </c>
      <c r="T81" s="224" t="str">
        <f ca="1">IF(B81="","",IF(ISERROR(MATCH($J81,SorP!$B$1:$B$6230,0)),"",INDIRECT("'SorP'!$A$"&amp;MATCH($J81,SorP!$B$1:$B$6230,0))))</f>
        <v/>
      </c>
      <c r="U81" s="239"/>
      <c r="V81" s="269" t="e">
        <f>IF(C81="",NA(),MATCH($B81&amp;$C81,'Smelter Look-up'!$J:$J,0))</f>
        <v>#N/A</v>
      </c>
      <c r="W81" s="270"/>
      <c r="X81" s="270">
        <f t="shared" ca="1" si="4"/>
        <v>0</v>
      </c>
      <c r="Y81" s="270"/>
      <c r="Z81" s="270"/>
      <c r="AB81" s="272" t="str">
        <f t="shared" si="5"/>
        <v/>
      </c>
    </row>
    <row r="82" spans="1:28" s="271" customFormat="1" ht="20.25">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3"/>
        <v/>
      </c>
      <c r="T82" s="224" t="str">
        <f ca="1">IF(B82="","",IF(ISERROR(MATCH($J82,SorP!$B$1:$B$6230,0)),"",INDIRECT("'SorP'!$A$"&amp;MATCH($J82,SorP!$B$1:$B$6230,0))))</f>
        <v/>
      </c>
      <c r="U82" s="239"/>
      <c r="V82" s="269" t="e">
        <f>IF(C82="",NA(),MATCH($B82&amp;$C82,'Smelter Look-up'!$J:$J,0))</f>
        <v>#N/A</v>
      </c>
      <c r="W82" s="270"/>
      <c r="X82" s="270">
        <f t="shared" ca="1" si="4"/>
        <v>0</v>
      </c>
      <c r="Y82" s="270"/>
      <c r="Z82" s="270"/>
      <c r="AB82" s="272" t="str">
        <f t="shared" si="5"/>
        <v/>
      </c>
    </row>
    <row r="83" spans="1:28" s="271" customFormat="1" ht="20.25">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3"/>
        <v/>
      </c>
      <c r="T83" s="224" t="str">
        <f ca="1">IF(B83="","",IF(ISERROR(MATCH($J83,SorP!$B$1:$B$6230,0)),"",INDIRECT("'SorP'!$A$"&amp;MATCH($J83,SorP!$B$1:$B$6230,0))))</f>
        <v/>
      </c>
      <c r="U83" s="239"/>
      <c r="V83" s="269" t="e">
        <f>IF(C83="",NA(),MATCH($B83&amp;$C83,'Smelter Look-up'!$J:$J,0))</f>
        <v>#N/A</v>
      </c>
      <c r="W83" s="270"/>
      <c r="X83" s="270">
        <f t="shared" ca="1" si="4"/>
        <v>0</v>
      </c>
      <c r="Y83" s="270"/>
      <c r="Z83" s="270"/>
      <c r="AB83" s="272" t="str">
        <f t="shared" si="5"/>
        <v/>
      </c>
    </row>
    <row r="84" spans="1:28" s="271" customFormat="1" ht="20.25">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3"/>
        <v/>
      </c>
      <c r="T84" s="224" t="str">
        <f ca="1">IF(B84="","",IF(ISERROR(MATCH($J84,SorP!$B$1:$B$6230,0)),"",INDIRECT("'SorP'!$A$"&amp;MATCH($J84,SorP!$B$1:$B$6230,0))))</f>
        <v/>
      </c>
      <c r="U84" s="239"/>
      <c r="V84" s="269" t="e">
        <f>IF(C84="",NA(),MATCH($B84&amp;$C84,'Smelter Look-up'!$J:$J,0))</f>
        <v>#N/A</v>
      </c>
      <c r="W84" s="270"/>
      <c r="X84" s="270">
        <f t="shared" ca="1" si="4"/>
        <v>0</v>
      </c>
      <c r="Y84" s="270"/>
      <c r="Z84" s="270"/>
      <c r="AB84" s="272" t="str">
        <f t="shared" si="5"/>
        <v/>
      </c>
    </row>
    <row r="85" spans="1:28" s="271" customFormat="1" ht="20.25">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3"/>
        <v/>
      </c>
      <c r="T85" s="224" t="str">
        <f ca="1">IF(B85="","",IF(ISERROR(MATCH($J85,SorP!$B$1:$B$6230,0)),"",INDIRECT("'SorP'!$A$"&amp;MATCH($J85,SorP!$B$1:$B$6230,0))))</f>
        <v/>
      </c>
      <c r="U85" s="239"/>
      <c r="V85" s="269" t="e">
        <f>IF(C85="",NA(),MATCH($B85&amp;$C85,'Smelter Look-up'!$J:$J,0))</f>
        <v>#N/A</v>
      </c>
      <c r="W85" s="270"/>
      <c r="X85" s="270">
        <f t="shared" ca="1" si="4"/>
        <v>0</v>
      </c>
      <c r="Y85" s="270"/>
      <c r="Z85" s="270"/>
      <c r="AB85" s="272" t="str">
        <f t="shared" si="5"/>
        <v/>
      </c>
    </row>
    <row r="86" spans="1:28" s="271" customFormat="1" ht="20.25">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3"/>
        <v/>
      </c>
      <c r="T86" s="224" t="str">
        <f ca="1">IF(B86="","",IF(ISERROR(MATCH($J86,SorP!$B$1:$B$6230,0)),"",INDIRECT("'SorP'!$A$"&amp;MATCH($J86,SorP!$B$1:$B$6230,0))))</f>
        <v/>
      </c>
      <c r="U86" s="239"/>
      <c r="V86" s="269" t="e">
        <f>IF(C86="",NA(),MATCH($B86&amp;$C86,'Smelter Look-up'!$J:$J,0))</f>
        <v>#N/A</v>
      </c>
      <c r="W86" s="270"/>
      <c r="X86" s="270">
        <f t="shared" ca="1" si="4"/>
        <v>0</v>
      </c>
      <c r="Y86" s="270"/>
      <c r="Z86" s="270"/>
      <c r="AB86" s="272" t="str">
        <f t="shared" si="5"/>
        <v/>
      </c>
    </row>
    <row r="87" spans="1:28" s="271" customFormat="1" ht="20.25">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3"/>
        <v/>
      </c>
      <c r="T87" s="224" t="str">
        <f ca="1">IF(B87="","",IF(ISERROR(MATCH($J87,SorP!$B$1:$B$6230,0)),"",INDIRECT("'SorP'!$A$"&amp;MATCH($J87,SorP!$B$1:$B$6230,0))))</f>
        <v/>
      </c>
      <c r="U87" s="239"/>
      <c r="V87" s="269" t="e">
        <f>IF(C87="",NA(),MATCH($B87&amp;$C87,'Smelter Look-up'!$J:$J,0))</f>
        <v>#N/A</v>
      </c>
      <c r="W87" s="270"/>
      <c r="X87" s="270">
        <f t="shared" ca="1" si="4"/>
        <v>0</v>
      </c>
      <c r="Y87" s="270"/>
      <c r="Z87" s="270"/>
      <c r="AB87" s="272" t="str">
        <f t="shared" si="5"/>
        <v/>
      </c>
    </row>
    <row r="88" spans="1:28" s="271" customFormat="1" ht="20.25">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3"/>
        <v/>
      </c>
      <c r="T88" s="224" t="str">
        <f ca="1">IF(B88="","",IF(ISERROR(MATCH($J88,SorP!$B$1:$B$6230,0)),"",INDIRECT("'SorP'!$A$"&amp;MATCH($J88,SorP!$B$1:$B$6230,0))))</f>
        <v/>
      </c>
      <c r="U88" s="239"/>
      <c r="V88" s="269" t="e">
        <f>IF(C88="",NA(),MATCH($B88&amp;$C88,'Smelter Look-up'!$J:$J,0))</f>
        <v>#N/A</v>
      </c>
      <c r="W88" s="270"/>
      <c r="X88" s="270">
        <f t="shared" ca="1" si="4"/>
        <v>0</v>
      </c>
      <c r="Y88" s="270"/>
      <c r="Z88" s="270"/>
      <c r="AB88" s="272" t="str">
        <f t="shared" si="5"/>
        <v/>
      </c>
    </row>
    <row r="89" spans="1:28" s="271" customFormat="1" ht="20.25">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3"/>
        <v/>
      </c>
      <c r="T89" s="224" t="str">
        <f ca="1">IF(B89="","",IF(ISERROR(MATCH($J89,SorP!$B$1:$B$6230,0)),"",INDIRECT("'SorP'!$A$"&amp;MATCH($J89,SorP!$B$1:$B$6230,0))))</f>
        <v/>
      </c>
      <c r="U89" s="239"/>
      <c r="V89" s="269" t="e">
        <f>IF(C89="",NA(),MATCH($B89&amp;$C89,'Smelter Look-up'!$J:$J,0))</f>
        <v>#N/A</v>
      </c>
      <c r="W89" s="270"/>
      <c r="X89" s="270">
        <f t="shared" ca="1" si="4"/>
        <v>0</v>
      </c>
      <c r="Y89" s="270"/>
      <c r="Z89" s="270"/>
      <c r="AB89" s="272" t="str">
        <f t="shared" si="5"/>
        <v/>
      </c>
    </row>
    <row r="90" spans="1:28" s="271" customFormat="1" ht="20.25">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3"/>
        <v/>
      </c>
      <c r="T90" s="224" t="str">
        <f ca="1">IF(B90="","",IF(ISERROR(MATCH($J90,SorP!$B$1:$B$6230,0)),"",INDIRECT("'SorP'!$A$"&amp;MATCH($J90,SorP!$B$1:$B$6230,0))))</f>
        <v/>
      </c>
      <c r="U90" s="239"/>
      <c r="V90" s="269" t="e">
        <f>IF(C90="",NA(),MATCH($B90&amp;$C90,'Smelter Look-up'!$J:$J,0))</f>
        <v>#N/A</v>
      </c>
      <c r="W90" s="270"/>
      <c r="X90" s="270">
        <f t="shared" ca="1" si="4"/>
        <v>0</v>
      </c>
      <c r="Y90" s="270"/>
      <c r="Z90" s="270"/>
      <c r="AB90" s="272" t="str">
        <f t="shared" si="5"/>
        <v/>
      </c>
    </row>
    <row r="91" spans="1:28" s="271" customFormat="1" ht="20.25">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3"/>
        <v/>
      </c>
      <c r="T91" s="224" t="str">
        <f ca="1">IF(B91="","",IF(ISERROR(MATCH($J91,SorP!$B$1:$B$6230,0)),"",INDIRECT("'SorP'!$A$"&amp;MATCH($J91,SorP!$B$1:$B$6230,0))))</f>
        <v/>
      </c>
      <c r="U91" s="239"/>
      <c r="V91" s="269" t="e">
        <f>IF(C91="",NA(),MATCH($B91&amp;$C91,'Smelter Look-up'!$J:$J,0))</f>
        <v>#N/A</v>
      </c>
      <c r="W91" s="270"/>
      <c r="X91" s="270">
        <f t="shared" ca="1" si="4"/>
        <v>0</v>
      </c>
      <c r="Y91" s="270"/>
      <c r="Z91" s="270"/>
      <c r="AB91" s="272" t="str">
        <f t="shared" si="5"/>
        <v/>
      </c>
    </row>
    <row r="92" spans="1:28" s="271" customFormat="1" ht="20.25">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3"/>
        <v/>
      </c>
      <c r="T92" s="224" t="str">
        <f ca="1">IF(B92="","",IF(ISERROR(MATCH($J92,SorP!$B$1:$B$6230,0)),"",INDIRECT("'SorP'!$A$"&amp;MATCH($J92,SorP!$B$1:$B$6230,0))))</f>
        <v/>
      </c>
      <c r="U92" s="239"/>
      <c r="V92" s="269" t="e">
        <f>IF(C92="",NA(),MATCH($B92&amp;$C92,'Smelter Look-up'!$J:$J,0))</f>
        <v>#N/A</v>
      </c>
      <c r="W92" s="270"/>
      <c r="X92" s="270">
        <f t="shared" ca="1" si="4"/>
        <v>0</v>
      </c>
      <c r="Y92" s="270"/>
      <c r="Z92" s="270"/>
      <c r="AB92" s="272" t="str">
        <f t="shared" si="5"/>
        <v/>
      </c>
    </row>
    <row r="93" spans="1:28" s="271" customFormat="1" ht="20.25">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3"/>
        <v/>
      </c>
      <c r="T93" s="224" t="str">
        <f ca="1">IF(B93="","",IF(ISERROR(MATCH($J93,SorP!$B$1:$B$6230,0)),"",INDIRECT("'SorP'!$A$"&amp;MATCH($J93,SorP!$B$1:$B$6230,0))))</f>
        <v/>
      </c>
      <c r="U93" s="239"/>
      <c r="V93" s="269" t="e">
        <f>IF(C93="",NA(),MATCH($B93&amp;$C93,'Smelter Look-up'!$J:$J,0))</f>
        <v>#N/A</v>
      </c>
      <c r="W93" s="270"/>
      <c r="X93" s="270">
        <f t="shared" ca="1" si="4"/>
        <v>0</v>
      </c>
      <c r="Y93" s="270"/>
      <c r="Z93" s="270"/>
      <c r="AB93" s="272" t="str">
        <f t="shared" si="5"/>
        <v/>
      </c>
    </row>
    <row r="94" spans="1:28" s="271" customFormat="1" ht="20.25">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3"/>
        <v/>
      </c>
      <c r="T94" s="224" t="str">
        <f ca="1">IF(B94="","",IF(ISERROR(MATCH($J94,SorP!$B$1:$B$6230,0)),"",INDIRECT("'SorP'!$A$"&amp;MATCH($J94,SorP!$B$1:$B$6230,0))))</f>
        <v/>
      </c>
      <c r="U94" s="239"/>
      <c r="V94" s="269" t="e">
        <f>IF(C94="",NA(),MATCH($B94&amp;$C94,'Smelter Look-up'!$J:$J,0))</f>
        <v>#N/A</v>
      </c>
      <c r="W94" s="270"/>
      <c r="X94" s="270">
        <f t="shared" ca="1" si="4"/>
        <v>0</v>
      </c>
      <c r="Y94" s="270"/>
      <c r="Z94" s="270"/>
      <c r="AB94" s="272" t="str">
        <f t="shared" si="5"/>
        <v/>
      </c>
    </row>
    <row r="95" spans="1:28" s="271" customFormat="1" ht="20.25">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3"/>
        <v/>
      </c>
      <c r="T95" s="224" t="str">
        <f ca="1">IF(B95="","",IF(ISERROR(MATCH($J95,SorP!$B$1:$B$6230,0)),"",INDIRECT("'SorP'!$A$"&amp;MATCH($J95,SorP!$B$1:$B$6230,0))))</f>
        <v/>
      </c>
      <c r="U95" s="239"/>
      <c r="V95" s="269" t="e">
        <f>IF(C95="",NA(),MATCH($B95&amp;$C95,'Smelter Look-up'!$J:$J,0))</f>
        <v>#N/A</v>
      </c>
      <c r="W95" s="270"/>
      <c r="X95" s="270">
        <f t="shared" ca="1" si="4"/>
        <v>0</v>
      </c>
      <c r="Y95" s="270"/>
      <c r="Z95" s="270"/>
      <c r="AB95" s="272" t="str">
        <f t="shared" si="5"/>
        <v/>
      </c>
    </row>
    <row r="96" spans="1:28" s="271" customFormat="1" ht="20.25">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3"/>
        <v/>
      </c>
      <c r="T96" s="224" t="str">
        <f ca="1">IF(B96="","",IF(ISERROR(MATCH($J96,SorP!$B$1:$B$6230,0)),"",INDIRECT("'SorP'!$A$"&amp;MATCH($J96,SorP!$B$1:$B$6230,0))))</f>
        <v/>
      </c>
      <c r="U96" s="239"/>
      <c r="V96" s="269" t="e">
        <f>IF(C96="",NA(),MATCH($B96&amp;$C96,'Smelter Look-up'!$J:$J,0))</f>
        <v>#N/A</v>
      </c>
      <c r="W96" s="270"/>
      <c r="X96" s="270">
        <f t="shared" ca="1" si="4"/>
        <v>0</v>
      </c>
      <c r="Y96" s="270"/>
      <c r="Z96" s="270"/>
      <c r="AB96" s="272" t="str">
        <f t="shared" si="5"/>
        <v/>
      </c>
    </row>
    <row r="97" spans="1:28" s="271" customFormat="1" ht="20.25">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3"/>
        <v/>
      </c>
      <c r="T97" s="224" t="str">
        <f ca="1">IF(B97="","",IF(ISERROR(MATCH($J97,SorP!$B$1:$B$6230,0)),"",INDIRECT("'SorP'!$A$"&amp;MATCH($J97,SorP!$B$1:$B$6230,0))))</f>
        <v/>
      </c>
      <c r="U97" s="239"/>
      <c r="V97" s="269" t="e">
        <f>IF(C97="",NA(),MATCH($B97&amp;$C97,'Smelter Look-up'!$J:$J,0))</f>
        <v>#N/A</v>
      </c>
      <c r="W97" s="270"/>
      <c r="X97" s="270">
        <f t="shared" ca="1" si="4"/>
        <v>0</v>
      </c>
      <c r="Y97" s="270"/>
      <c r="Z97" s="270"/>
      <c r="AB97" s="272" t="str">
        <f t="shared" si="5"/>
        <v/>
      </c>
    </row>
    <row r="98" spans="1:28" s="271" customFormat="1" ht="20.25">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3"/>
        <v/>
      </c>
      <c r="T98" s="224" t="str">
        <f ca="1">IF(B98="","",IF(ISERROR(MATCH($J98,SorP!$B$1:$B$6230,0)),"",INDIRECT("'SorP'!$A$"&amp;MATCH($J98,SorP!$B$1:$B$6230,0))))</f>
        <v/>
      </c>
      <c r="U98" s="239"/>
      <c r="V98" s="269" t="e">
        <f>IF(C98="",NA(),MATCH($B98&amp;$C98,'Smelter Look-up'!$J:$J,0))</f>
        <v>#N/A</v>
      </c>
      <c r="W98" s="270"/>
      <c r="X98" s="270">
        <f t="shared" ca="1" si="4"/>
        <v>0</v>
      </c>
      <c r="Y98" s="270"/>
      <c r="Z98" s="270"/>
      <c r="AB98" s="272" t="str">
        <f t="shared" si="5"/>
        <v/>
      </c>
    </row>
    <row r="99" spans="1:28" s="271" customFormat="1" ht="20.25">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3"/>
        <v/>
      </c>
      <c r="T99" s="224" t="str">
        <f ca="1">IF(B99="","",IF(ISERROR(MATCH($J99,SorP!$B$1:$B$6230,0)),"",INDIRECT("'SorP'!$A$"&amp;MATCH($J99,SorP!$B$1:$B$6230,0))))</f>
        <v/>
      </c>
      <c r="U99" s="239"/>
      <c r="V99" s="269" t="e">
        <f>IF(C99="",NA(),MATCH($B99&amp;$C99,'Smelter Look-up'!$J:$J,0))</f>
        <v>#N/A</v>
      </c>
      <c r="W99" s="270"/>
      <c r="X99" s="270">
        <f t="shared" ca="1" si="4"/>
        <v>0</v>
      </c>
      <c r="Y99" s="270"/>
      <c r="Z99" s="270"/>
      <c r="AB99" s="272" t="str">
        <f t="shared" si="5"/>
        <v/>
      </c>
    </row>
    <row r="100" spans="1:28" s="271" customFormat="1" ht="20.25">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3"/>
        <v/>
      </c>
      <c r="T100" s="224" t="str">
        <f ca="1">IF(B100="","",IF(ISERROR(MATCH($J100,SorP!$B$1:$B$6230,0)),"",INDIRECT("'SorP'!$A$"&amp;MATCH($J100,SorP!$B$1:$B$6230,0))))</f>
        <v/>
      </c>
      <c r="U100" s="239"/>
      <c r="V100" s="269" t="e">
        <f>IF(C100="",NA(),MATCH($B100&amp;$C100,'Smelter Look-up'!$J:$J,0))</f>
        <v>#N/A</v>
      </c>
      <c r="W100" s="270"/>
      <c r="X100" s="270">
        <f t="shared" ca="1" si="4"/>
        <v>0</v>
      </c>
      <c r="Y100" s="270"/>
      <c r="Z100" s="270"/>
      <c r="AB100" s="272" t="str">
        <f t="shared" si="5"/>
        <v/>
      </c>
    </row>
    <row r="101" spans="1:28" s="271" customFormat="1" ht="20.25">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3"/>
        <v/>
      </c>
      <c r="T101" s="224" t="str">
        <f ca="1">IF(B101="","",IF(ISERROR(MATCH($J101,SorP!$B$1:$B$6230,0)),"",INDIRECT("'SorP'!$A$"&amp;MATCH($J101,SorP!$B$1:$B$6230,0))))</f>
        <v/>
      </c>
      <c r="U101" s="239"/>
      <c r="V101" s="269" t="e">
        <f>IF(C101="",NA(),MATCH($B101&amp;$C101,'Smelter Look-up'!$J:$J,0))</f>
        <v>#N/A</v>
      </c>
      <c r="W101" s="270"/>
      <c r="X101" s="270">
        <f t="shared" ca="1" si="4"/>
        <v>0</v>
      </c>
      <c r="Y101" s="270"/>
      <c r="Z101" s="270"/>
      <c r="AB101" s="272" t="str">
        <f t="shared" si="5"/>
        <v/>
      </c>
    </row>
    <row r="102" spans="1:28" s="271" customFormat="1" ht="20.25">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3"/>
        <v/>
      </c>
      <c r="T102" s="224" t="str">
        <f ca="1">IF(B102="","",IF(ISERROR(MATCH($J102,SorP!$B$1:$B$6230,0)),"",INDIRECT("'SorP'!$A$"&amp;MATCH($J102,SorP!$B$1:$B$6230,0))))</f>
        <v/>
      </c>
      <c r="U102" s="239"/>
      <c r="V102" s="269" t="e">
        <f>IF(C102="",NA(),MATCH($B102&amp;$C102,'Smelter Look-up'!$J:$J,0))</f>
        <v>#N/A</v>
      </c>
      <c r="W102" s="270"/>
      <c r="X102" s="270">
        <f t="shared" ca="1" si="4"/>
        <v>0</v>
      </c>
      <c r="Y102" s="270"/>
      <c r="Z102" s="270"/>
      <c r="AB102" s="272" t="str">
        <f t="shared" si="5"/>
        <v/>
      </c>
    </row>
    <row r="103" spans="1:28" s="271" customFormat="1" ht="20.25">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3"/>
        <v/>
      </c>
      <c r="T103" s="224" t="str">
        <f ca="1">IF(B103="","",IF(ISERROR(MATCH($J103,SorP!$B$1:$B$6230,0)),"",INDIRECT("'SorP'!$A$"&amp;MATCH($J103,SorP!$B$1:$B$6230,0))))</f>
        <v/>
      </c>
      <c r="U103" s="239"/>
      <c r="V103" s="269" t="e">
        <f>IF(C103="",NA(),MATCH($B103&amp;$C103,'Smelter Look-up'!$J:$J,0))</f>
        <v>#N/A</v>
      </c>
      <c r="W103" s="270"/>
      <c r="X103" s="270">
        <f t="shared" ca="1" si="4"/>
        <v>0</v>
      </c>
      <c r="Y103" s="270"/>
      <c r="Z103" s="270"/>
      <c r="AB103" s="272" t="str">
        <f t="shared" si="5"/>
        <v/>
      </c>
    </row>
    <row r="104" spans="1:28" s="271" customFormat="1" ht="20.25">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3"/>
        <v/>
      </c>
      <c r="T104" s="224" t="str">
        <f ca="1">IF(B104="","",IF(ISERROR(MATCH($J104,SorP!$B$1:$B$6230,0)),"",INDIRECT("'SorP'!$A$"&amp;MATCH($J104,SorP!$B$1:$B$6230,0))))</f>
        <v/>
      </c>
      <c r="U104" s="239"/>
      <c r="V104" s="269" t="e">
        <f>IF(C104="",NA(),MATCH($B104&amp;$C104,'Smelter Look-up'!$J:$J,0))</f>
        <v>#N/A</v>
      </c>
      <c r="W104" s="270"/>
      <c r="X104" s="270">
        <f t="shared" ca="1" si="4"/>
        <v>0</v>
      </c>
      <c r="Y104" s="270"/>
      <c r="Z104" s="270"/>
      <c r="AB104" s="272" t="str">
        <f t="shared" si="5"/>
        <v/>
      </c>
    </row>
    <row r="105" spans="1:28" s="271" customFormat="1" ht="20.25">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3"/>
        <v/>
      </c>
      <c r="T105" s="224" t="str">
        <f ca="1">IF(B105="","",IF(ISERROR(MATCH($J105,SorP!$B$1:$B$6230,0)),"",INDIRECT("'SorP'!$A$"&amp;MATCH($J105,SorP!$B$1:$B$6230,0))))</f>
        <v/>
      </c>
      <c r="U105" s="239"/>
      <c r="V105" s="269" t="e">
        <f>IF(C105="",NA(),MATCH($B105&amp;$C105,'Smelter Look-up'!$J:$J,0))</f>
        <v>#N/A</v>
      </c>
      <c r="W105" s="270"/>
      <c r="X105" s="270">
        <f t="shared" ca="1" si="4"/>
        <v>0</v>
      </c>
      <c r="Y105" s="270"/>
      <c r="Z105" s="270"/>
      <c r="AB105" s="272" t="str">
        <f t="shared" si="5"/>
        <v/>
      </c>
    </row>
    <row r="106" spans="1:28" s="271" customFormat="1" ht="20.25">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3"/>
        <v/>
      </c>
      <c r="T106" s="224" t="str">
        <f ca="1">IF(B106="","",IF(ISERROR(MATCH($J106,SorP!$B$1:$B$6230,0)),"",INDIRECT("'SorP'!$A$"&amp;MATCH($J106,SorP!$B$1:$B$6230,0))))</f>
        <v/>
      </c>
      <c r="U106" s="239"/>
      <c r="V106" s="269" t="e">
        <f>IF(C106="",NA(),MATCH($B106&amp;$C106,'Smelter Look-up'!$J:$J,0))</f>
        <v>#N/A</v>
      </c>
      <c r="W106" s="270"/>
      <c r="X106" s="270">
        <f t="shared" ca="1" si="4"/>
        <v>0</v>
      </c>
      <c r="Y106" s="270"/>
      <c r="Z106" s="270"/>
      <c r="AB106" s="272" t="str">
        <f t="shared" si="5"/>
        <v/>
      </c>
    </row>
    <row r="107" spans="1:28" s="271" customFormat="1" ht="20.25">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3"/>
        <v/>
      </c>
      <c r="T107" s="224" t="str">
        <f ca="1">IF(B107="","",IF(ISERROR(MATCH($J107,SorP!$B$1:$B$6230,0)),"",INDIRECT("'SorP'!$A$"&amp;MATCH($J107,SorP!$B$1:$B$6230,0))))</f>
        <v/>
      </c>
      <c r="U107" s="239"/>
      <c r="V107" s="269" t="e">
        <f>IF(C107="",NA(),MATCH($B107&amp;$C107,'Smelter Look-up'!$J:$J,0))</f>
        <v>#N/A</v>
      </c>
      <c r="W107" s="270"/>
      <c r="X107" s="270">
        <f t="shared" ca="1" si="4"/>
        <v>0</v>
      </c>
      <c r="Y107" s="270"/>
      <c r="Z107" s="270"/>
      <c r="AB107" s="272" t="str">
        <f t="shared" si="5"/>
        <v/>
      </c>
    </row>
    <row r="108" spans="1:28" s="271" customFormat="1" ht="20.25">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3"/>
        <v/>
      </c>
      <c r="T108" s="224" t="str">
        <f ca="1">IF(B108="","",IF(ISERROR(MATCH($J108,SorP!$B$1:$B$6230,0)),"",INDIRECT("'SorP'!$A$"&amp;MATCH($J108,SorP!$B$1:$B$6230,0))))</f>
        <v/>
      </c>
      <c r="U108" s="239"/>
      <c r="V108" s="269" t="e">
        <f>IF(C108="",NA(),MATCH($B108&amp;$C108,'Smelter Look-up'!$J:$J,0))</f>
        <v>#N/A</v>
      </c>
      <c r="W108" s="270"/>
      <c r="X108" s="270">
        <f t="shared" ca="1" si="4"/>
        <v>0</v>
      </c>
      <c r="Y108" s="270"/>
      <c r="Z108" s="270"/>
      <c r="AB108" s="272" t="str">
        <f t="shared" si="5"/>
        <v/>
      </c>
    </row>
    <row r="109" spans="1:28" s="271" customFormat="1" ht="20.25">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3"/>
        <v/>
      </c>
      <c r="T109" s="224" t="str">
        <f ca="1">IF(B109="","",IF(ISERROR(MATCH($J109,SorP!$B$1:$B$6230,0)),"",INDIRECT("'SorP'!$A$"&amp;MATCH($J109,SorP!$B$1:$B$6230,0))))</f>
        <v/>
      </c>
      <c r="U109" s="239"/>
      <c r="V109" s="269" t="e">
        <f>IF(C109="",NA(),MATCH($B109&amp;$C109,'Smelter Look-up'!$J:$J,0))</f>
        <v>#N/A</v>
      </c>
      <c r="W109" s="270"/>
      <c r="X109" s="270">
        <f t="shared" ca="1" si="4"/>
        <v>0</v>
      </c>
      <c r="Y109" s="270"/>
      <c r="Z109" s="270"/>
      <c r="AB109" s="272" t="str">
        <f t="shared" si="5"/>
        <v/>
      </c>
    </row>
    <row r="110" spans="1:28" s="271" customFormat="1" ht="20.25">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3"/>
        <v/>
      </c>
      <c r="T110" s="224" t="str">
        <f ca="1">IF(B110="","",IF(ISERROR(MATCH($J110,SorP!$B$1:$B$6230,0)),"",INDIRECT("'SorP'!$A$"&amp;MATCH($J110,SorP!$B$1:$B$6230,0))))</f>
        <v/>
      </c>
      <c r="U110" s="239"/>
      <c r="V110" s="269" t="e">
        <f>IF(C110="",NA(),MATCH($B110&amp;$C110,'Smelter Look-up'!$J:$J,0))</f>
        <v>#N/A</v>
      </c>
      <c r="W110" s="270"/>
      <c r="X110" s="270">
        <f t="shared" ca="1" si="4"/>
        <v>0</v>
      </c>
      <c r="Y110" s="270"/>
      <c r="Z110" s="270"/>
      <c r="AB110" s="272" t="str">
        <f t="shared" si="5"/>
        <v/>
      </c>
    </row>
    <row r="111" spans="1:28" s="271" customFormat="1" ht="20.25">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3"/>
        <v/>
      </c>
      <c r="T111" s="224" t="str">
        <f ca="1">IF(B111="","",IF(ISERROR(MATCH($J111,SorP!$B$1:$B$6230,0)),"",INDIRECT("'SorP'!$A$"&amp;MATCH($J111,SorP!$B$1:$B$6230,0))))</f>
        <v/>
      </c>
      <c r="U111" s="239"/>
      <c r="V111" s="269" t="e">
        <f>IF(C111="",NA(),MATCH($B111&amp;$C111,'Smelter Look-up'!$J:$J,0))</f>
        <v>#N/A</v>
      </c>
      <c r="W111" s="270"/>
      <c r="X111" s="270">
        <f t="shared" ca="1" si="4"/>
        <v>0</v>
      </c>
      <c r="Y111" s="270"/>
      <c r="Z111" s="270"/>
      <c r="AB111" s="272" t="str">
        <f t="shared" si="5"/>
        <v/>
      </c>
    </row>
    <row r="112" spans="1:28" s="271" customFormat="1" ht="20.25">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3"/>
        <v/>
      </c>
      <c r="T112" s="224" t="str">
        <f ca="1">IF(B112="","",IF(ISERROR(MATCH($J112,SorP!$B$1:$B$6230,0)),"",INDIRECT("'SorP'!$A$"&amp;MATCH($J112,SorP!$B$1:$B$6230,0))))</f>
        <v/>
      </c>
      <c r="U112" s="239"/>
      <c r="V112" s="269" t="e">
        <f>IF(C112="",NA(),MATCH($B112&amp;$C112,'Smelter Look-up'!$J:$J,0))</f>
        <v>#N/A</v>
      </c>
      <c r="W112" s="270"/>
      <c r="X112" s="270">
        <f t="shared" ca="1" si="4"/>
        <v>0</v>
      </c>
      <c r="Y112" s="270"/>
      <c r="Z112" s="270"/>
      <c r="AB112" s="272" t="str">
        <f t="shared" si="5"/>
        <v/>
      </c>
    </row>
    <row r="113" spans="1:28" s="271" customFormat="1" ht="20.25">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3"/>
        <v/>
      </c>
      <c r="T113" s="224" t="str">
        <f ca="1">IF(B113="","",IF(ISERROR(MATCH($J113,SorP!$B$1:$B$6230,0)),"",INDIRECT("'SorP'!$A$"&amp;MATCH($J113,SorP!$B$1:$B$6230,0))))</f>
        <v/>
      </c>
      <c r="U113" s="239"/>
      <c r="V113" s="269" t="e">
        <f>IF(C113="",NA(),MATCH($B113&amp;$C113,'Smelter Look-up'!$J:$J,0))</f>
        <v>#N/A</v>
      </c>
      <c r="W113" s="270"/>
      <c r="X113" s="270">
        <f t="shared" ca="1" si="4"/>
        <v>0</v>
      </c>
      <c r="Y113" s="270"/>
      <c r="Z113" s="270"/>
      <c r="AB113" s="272" t="str">
        <f t="shared" si="5"/>
        <v/>
      </c>
    </row>
    <row r="114" spans="1:28" s="271" customFormat="1" ht="20.25">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3"/>
        <v/>
      </c>
      <c r="T114" s="224" t="str">
        <f ca="1">IF(B114="","",IF(ISERROR(MATCH($J114,SorP!$B$1:$B$6230,0)),"",INDIRECT("'SorP'!$A$"&amp;MATCH($J114,SorP!$B$1:$B$6230,0))))</f>
        <v/>
      </c>
      <c r="U114" s="239"/>
      <c r="V114" s="269" t="e">
        <f>IF(C114="",NA(),MATCH($B114&amp;$C114,'Smelter Look-up'!$J:$J,0))</f>
        <v>#N/A</v>
      </c>
      <c r="W114" s="270"/>
      <c r="X114" s="270">
        <f t="shared" ca="1" si="4"/>
        <v>0</v>
      </c>
      <c r="Y114" s="270"/>
      <c r="Z114" s="270"/>
      <c r="AB114" s="272" t="str">
        <f t="shared" si="5"/>
        <v/>
      </c>
    </row>
    <row r="115" spans="1:28" s="271" customFormat="1" ht="20.25">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3"/>
        <v/>
      </c>
      <c r="T115" s="224" t="str">
        <f ca="1">IF(B115="","",IF(ISERROR(MATCH($J115,SorP!$B$1:$B$6230,0)),"",INDIRECT("'SorP'!$A$"&amp;MATCH($J115,SorP!$B$1:$B$6230,0))))</f>
        <v/>
      </c>
      <c r="U115" s="239"/>
      <c r="V115" s="269" t="e">
        <f>IF(C115="",NA(),MATCH($B115&amp;$C115,'Smelter Look-up'!$J:$J,0))</f>
        <v>#N/A</v>
      </c>
      <c r="W115" s="270"/>
      <c r="X115" s="270">
        <f t="shared" ca="1" si="4"/>
        <v>0</v>
      </c>
      <c r="Y115" s="270"/>
      <c r="Z115" s="270"/>
      <c r="AB115" s="272" t="str">
        <f t="shared" si="5"/>
        <v/>
      </c>
    </row>
    <row r="116" spans="1:28" s="271" customFormat="1" ht="20.25">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3"/>
        <v/>
      </c>
      <c r="T116" s="224" t="str">
        <f ca="1">IF(B116="","",IF(ISERROR(MATCH($J116,SorP!$B$1:$B$6230,0)),"",INDIRECT("'SorP'!$A$"&amp;MATCH($J116,SorP!$B$1:$B$6230,0))))</f>
        <v/>
      </c>
      <c r="U116" s="239"/>
      <c r="V116" s="269" t="e">
        <f>IF(C116="",NA(),MATCH($B116&amp;$C116,'Smelter Look-up'!$J:$J,0))</f>
        <v>#N/A</v>
      </c>
      <c r="W116" s="270"/>
      <c r="X116" s="270">
        <f t="shared" ca="1" si="4"/>
        <v>0</v>
      </c>
      <c r="Y116" s="270"/>
      <c r="Z116" s="270"/>
      <c r="AB116" s="272" t="str">
        <f t="shared" si="5"/>
        <v/>
      </c>
    </row>
    <row r="117" spans="1:28" s="271" customFormat="1" ht="20.25">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3"/>
        <v/>
      </c>
      <c r="T117" s="224" t="str">
        <f ca="1">IF(B117="","",IF(ISERROR(MATCH($J117,SorP!$B$1:$B$6230,0)),"",INDIRECT("'SorP'!$A$"&amp;MATCH($J117,SorP!$B$1:$B$6230,0))))</f>
        <v/>
      </c>
      <c r="U117" s="239"/>
      <c r="V117" s="269" t="e">
        <f>IF(C117="",NA(),MATCH($B117&amp;$C117,'Smelter Look-up'!$J:$J,0))</f>
        <v>#N/A</v>
      </c>
      <c r="W117" s="270"/>
      <c r="X117" s="270">
        <f t="shared" ca="1" si="4"/>
        <v>0</v>
      </c>
      <c r="Y117" s="270"/>
      <c r="Z117" s="270"/>
      <c r="AB117" s="272" t="str">
        <f t="shared" si="5"/>
        <v/>
      </c>
    </row>
    <row r="118" spans="1:28" s="271" customFormat="1" ht="20.25">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3"/>
        <v/>
      </c>
      <c r="T118" s="224" t="str">
        <f ca="1">IF(B118="","",IF(ISERROR(MATCH($J118,SorP!$B$1:$B$6230,0)),"",INDIRECT("'SorP'!$A$"&amp;MATCH($J118,SorP!$B$1:$B$6230,0))))</f>
        <v/>
      </c>
      <c r="U118" s="239"/>
      <c r="V118" s="269" t="e">
        <f>IF(C118="",NA(),MATCH($B118&amp;$C118,'Smelter Look-up'!$J:$J,0))</f>
        <v>#N/A</v>
      </c>
      <c r="W118" s="270"/>
      <c r="X118" s="270">
        <f t="shared" ca="1" si="4"/>
        <v>0</v>
      </c>
      <c r="Y118" s="270"/>
      <c r="Z118" s="270"/>
      <c r="AB118" s="272" t="str">
        <f t="shared" si="5"/>
        <v/>
      </c>
    </row>
    <row r="119" spans="1:28" s="271" customFormat="1" ht="20.25">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3"/>
        <v/>
      </c>
      <c r="T119" s="224" t="str">
        <f ca="1">IF(B119="","",IF(ISERROR(MATCH($J119,SorP!$B$1:$B$6230,0)),"",INDIRECT("'SorP'!$A$"&amp;MATCH($J119,SorP!$B$1:$B$6230,0))))</f>
        <v/>
      </c>
      <c r="U119" s="239"/>
      <c r="V119" s="269" t="e">
        <f>IF(C119="",NA(),MATCH($B119&amp;$C119,'Smelter Look-up'!$J:$J,0))</f>
        <v>#N/A</v>
      </c>
      <c r="W119" s="270"/>
      <c r="X119" s="270">
        <f t="shared" ca="1" si="4"/>
        <v>0</v>
      </c>
      <c r="Y119" s="270"/>
      <c r="Z119" s="270"/>
      <c r="AB119" s="272" t="str">
        <f t="shared" si="5"/>
        <v/>
      </c>
    </row>
    <row r="120" spans="1:28" s="271" customFormat="1" ht="20.25">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3"/>
        <v/>
      </c>
      <c r="T120" s="224" t="str">
        <f ca="1">IF(B120="","",IF(ISERROR(MATCH($J120,SorP!$B$1:$B$6230,0)),"",INDIRECT("'SorP'!$A$"&amp;MATCH($J120,SorP!$B$1:$B$6230,0))))</f>
        <v/>
      </c>
      <c r="U120" s="239"/>
      <c r="V120" s="269" t="e">
        <f>IF(C120="",NA(),MATCH($B120&amp;$C120,'Smelter Look-up'!$J:$J,0))</f>
        <v>#N/A</v>
      </c>
      <c r="W120" s="270"/>
      <c r="X120" s="270">
        <f t="shared" ca="1" si="4"/>
        <v>0</v>
      </c>
      <c r="Y120" s="270"/>
      <c r="Z120" s="270"/>
      <c r="AB120" s="272" t="str">
        <f t="shared" si="5"/>
        <v/>
      </c>
    </row>
    <row r="121" spans="1:28" s="271" customFormat="1" ht="20.25">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3"/>
        <v/>
      </c>
      <c r="T121" s="224" t="str">
        <f ca="1">IF(B121="","",IF(ISERROR(MATCH($J121,SorP!$B$1:$B$6230,0)),"",INDIRECT("'SorP'!$A$"&amp;MATCH($J121,SorP!$B$1:$B$6230,0))))</f>
        <v/>
      </c>
      <c r="U121" s="239"/>
      <c r="V121" s="269" t="e">
        <f>IF(C121="",NA(),MATCH($B121&amp;$C121,'Smelter Look-up'!$J:$J,0))</f>
        <v>#N/A</v>
      </c>
      <c r="W121" s="270"/>
      <c r="X121" s="270">
        <f t="shared" ca="1" si="4"/>
        <v>0</v>
      </c>
      <c r="Y121" s="270"/>
      <c r="Z121" s="270"/>
      <c r="AB121" s="272" t="str">
        <f t="shared" si="5"/>
        <v/>
      </c>
    </row>
    <row r="122" spans="1:28" s="271" customFormat="1" ht="20.25">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3"/>
        <v/>
      </c>
      <c r="T122" s="224" t="str">
        <f ca="1">IF(B122="","",IF(ISERROR(MATCH($J122,SorP!$B$1:$B$6230,0)),"",INDIRECT("'SorP'!$A$"&amp;MATCH($J122,SorP!$B$1:$B$6230,0))))</f>
        <v/>
      </c>
      <c r="U122" s="239"/>
      <c r="V122" s="269" t="e">
        <f>IF(C122="",NA(),MATCH($B122&amp;$C122,'Smelter Look-up'!$J:$J,0))</f>
        <v>#N/A</v>
      </c>
      <c r="W122" s="270"/>
      <c r="X122" s="270">
        <f t="shared" ca="1" si="4"/>
        <v>0</v>
      </c>
      <c r="Y122" s="270"/>
      <c r="Z122" s="270"/>
      <c r="AB122" s="272" t="str">
        <f t="shared" si="5"/>
        <v/>
      </c>
    </row>
    <row r="123" spans="1:28" s="271" customFormat="1" ht="20.25">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3"/>
        <v/>
      </c>
      <c r="T123" s="224" t="str">
        <f ca="1">IF(B123="","",IF(ISERROR(MATCH($J123,SorP!$B$1:$B$6230,0)),"",INDIRECT("'SorP'!$A$"&amp;MATCH($J123,SorP!$B$1:$B$6230,0))))</f>
        <v/>
      </c>
      <c r="U123" s="239"/>
      <c r="V123" s="269" t="e">
        <f>IF(C123="",NA(),MATCH($B123&amp;$C123,'Smelter Look-up'!$J:$J,0))</f>
        <v>#N/A</v>
      </c>
      <c r="W123" s="270"/>
      <c r="X123" s="270">
        <f t="shared" ca="1" si="4"/>
        <v>0</v>
      </c>
      <c r="Y123" s="270"/>
      <c r="Z123" s="270"/>
      <c r="AB123" s="272" t="str">
        <f t="shared" si="5"/>
        <v/>
      </c>
    </row>
    <row r="124" spans="1:28" s="271" customFormat="1" ht="20.25">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3"/>
        <v/>
      </c>
      <c r="T124" s="224" t="str">
        <f ca="1">IF(B124="","",IF(ISERROR(MATCH($J124,SorP!$B$1:$B$6230,0)),"",INDIRECT("'SorP'!$A$"&amp;MATCH($J124,SorP!$B$1:$B$6230,0))))</f>
        <v/>
      </c>
      <c r="U124" s="239"/>
      <c r="V124" s="269" t="e">
        <f>IF(C124="",NA(),MATCH($B124&amp;$C124,'Smelter Look-up'!$J:$J,0))</f>
        <v>#N/A</v>
      </c>
      <c r="W124" s="270"/>
      <c r="X124" s="270">
        <f t="shared" ca="1" si="4"/>
        <v>0</v>
      </c>
      <c r="Y124" s="270"/>
      <c r="Z124" s="270"/>
      <c r="AB124" s="272" t="str">
        <f t="shared" si="5"/>
        <v/>
      </c>
    </row>
    <row r="125" spans="1:28" s="271" customFormat="1" ht="20.25">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3"/>
        <v/>
      </c>
      <c r="T125" s="224" t="str">
        <f ca="1">IF(B125="","",IF(ISERROR(MATCH($J125,SorP!$B$1:$B$6230,0)),"",INDIRECT("'SorP'!$A$"&amp;MATCH($J125,SorP!$B$1:$B$6230,0))))</f>
        <v/>
      </c>
      <c r="U125" s="239"/>
      <c r="V125" s="269" t="e">
        <f>IF(C125="",NA(),MATCH($B125&amp;$C125,'Smelter Look-up'!$J:$J,0))</f>
        <v>#N/A</v>
      </c>
      <c r="W125" s="270"/>
      <c r="X125" s="270">
        <f t="shared" ca="1" si="4"/>
        <v>0</v>
      </c>
      <c r="Y125" s="270"/>
      <c r="Z125" s="270"/>
      <c r="AB125" s="272" t="str">
        <f t="shared" si="5"/>
        <v/>
      </c>
    </row>
    <row r="126" spans="1:28" s="271" customFormat="1" ht="20.25">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3"/>
        <v/>
      </c>
      <c r="T126" s="224" t="str">
        <f ca="1">IF(B126="","",IF(ISERROR(MATCH($J126,SorP!$B$1:$B$6230,0)),"",INDIRECT("'SorP'!$A$"&amp;MATCH($J126,SorP!$B$1:$B$6230,0))))</f>
        <v/>
      </c>
      <c r="U126" s="239"/>
      <c r="V126" s="269" t="e">
        <f>IF(C126="",NA(),MATCH($B126&amp;$C126,'Smelter Look-up'!$J:$J,0))</f>
        <v>#N/A</v>
      </c>
      <c r="W126" s="270"/>
      <c r="X126" s="270">
        <f t="shared" ca="1" si="4"/>
        <v>0</v>
      </c>
      <c r="Y126" s="270"/>
      <c r="Z126" s="270"/>
      <c r="AB126" s="272" t="str">
        <f t="shared" si="5"/>
        <v/>
      </c>
    </row>
    <row r="127" spans="1:28" s="271" customFormat="1" ht="20.25">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3"/>
        <v/>
      </c>
      <c r="T127" s="224" t="str">
        <f ca="1">IF(B127="","",IF(ISERROR(MATCH($J127,SorP!$B$1:$B$6230,0)),"",INDIRECT("'SorP'!$A$"&amp;MATCH($J127,SorP!$B$1:$B$6230,0))))</f>
        <v/>
      </c>
      <c r="U127" s="239"/>
      <c r="V127" s="269" t="e">
        <f>IF(C127="",NA(),MATCH($B127&amp;$C127,'Smelter Look-up'!$J:$J,0))</f>
        <v>#N/A</v>
      </c>
      <c r="W127" s="270"/>
      <c r="X127" s="270">
        <f t="shared" ca="1" si="4"/>
        <v>0</v>
      </c>
      <c r="Y127" s="270"/>
      <c r="Z127" s="270"/>
      <c r="AB127" s="272" t="str">
        <f t="shared" si="5"/>
        <v/>
      </c>
    </row>
    <row r="128" spans="1:28" s="271" customFormat="1" ht="20.25">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3"/>
        <v/>
      </c>
      <c r="T128" s="224" t="str">
        <f ca="1">IF(B128="","",IF(ISERROR(MATCH($J128,SorP!$B$1:$B$6230,0)),"",INDIRECT("'SorP'!$A$"&amp;MATCH($J128,SorP!$B$1:$B$6230,0))))</f>
        <v/>
      </c>
      <c r="U128" s="239"/>
      <c r="V128" s="269" t="e">
        <f>IF(C128="",NA(),MATCH($B128&amp;$C128,'Smelter Look-up'!$J:$J,0))</f>
        <v>#N/A</v>
      </c>
      <c r="W128" s="270"/>
      <c r="X128" s="270">
        <f t="shared" ca="1" si="4"/>
        <v>0</v>
      </c>
      <c r="Y128" s="270"/>
      <c r="Z128" s="270"/>
      <c r="AB128" s="272" t="str">
        <f t="shared" si="5"/>
        <v/>
      </c>
    </row>
    <row r="129" spans="1:28" s="271" customFormat="1" ht="20.25">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3"/>
        <v/>
      </c>
      <c r="T129" s="224" t="str">
        <f ca="1">IF(B129="","",IF(ISERROR(MATCH($J129,SorP!$B$1:$B$6230,0)),"",INDIRECT("'SorP'!$A$"&amp;MATCH($J129,SorP!$B$1:$B$6230,0))))</f>
        <v/>
      </c>
      <c r="U129" s="239"/>
      <c r="V129" s="269" t="e">
        <f>IF(C129="",NA(),MATCH($B129&amp;$C129,'Smelter Look-up'!$J:$J,0))</f>
        <v>#N/A</v>
      </c>
      <c r="W129" s="270"/>
      <c r="X129" s="270">
        <f t="shared" ca="1" si="4"/>
        <v>0</v>
      </c>
      <c r="Y129" s="270"/>
      <c r="Z129" s="270"/>
      <c r="AB129" s="272" t="str">
        <f t="shared" si="5"/>
        <v/>
      </c>
    </row>
    <row r="130" spans="1:28" s="271" customFormat="1" ht="20.25">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3"/>
        <v/>
      </c>
      <c r="T130" s="224" t="str">
        <f ca="1">IF(B130="","",IF(ISERROR(MATCH($J130,SorP!$B$1:$B$6230,0)),"",INDIRECT("'SorP'!$A$"&amp;MATCH($J130,SorP!$B$1:$B$6230,0))))</f>
        <v/>
      </c>
      <c r="U130" s="239"/>
      <c r="V130" s="269" t="e">
        <f>IF(C130="",NA(),MATCH($B130&amp;$C130,'Smelter Look-up'!$J:$J,0))</f>
        <v>#N/A</v>
      </c>
      <c r="W130" s="270"/>
      <c r="X130" s="270">
        <f t="shared" ca="1" si="4"/>
        <v>0</v>
      </c>
      <c r="Y130" s="270"/>
      <c r="Z130" s="270"/>
      <c r="AB130" s="272" t="str">
        <f t="shared" si="5"/>
        <v/>
      </c>
    </row>
    <row r="131" spans="1:28" s="271" customFormat="1" ht="20.25">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3"/>
        <v/>
      </c>
      <c r="T131" s="224" t="str">
        <f ca="1">IF(B131="","",IF(ISERROR(MATCH($J131,SorP!$B$1:$B$6230,0)),"",INDIRECT("'SorP'!$A$"&amp;MATCH($J131,SorP!$B$1:$B$6230,0))))</f>
        <v/>
      </c>
      <c r="U131" s="239"/>
      <c r="V131" s="269" t="e">
        <f>IF(C131="",NA(),MATCH($B131&amp;$C131,'Smelter Look-up'!$J:$J,0))</f>
        <v>#N/A</v>
      </c>
      <c r="W131" s="270"/>
      <c r="X131" s="270">
        <f t="shared" ca="1" si="4"/>
        <v>0</v>
      </c>
      <c r="Y131" s="270"/>
      <c r="Z131" s="270"/>
      <c r="AB131" s="272" t="str">
        <f t="shared" si="5"/>
        <v/>
      </c>
    </row>
    <row r="132" spans="1:28" s="271" customFormat="1" ht="20.25">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3"/>
        <v/>
      </c>
      <c r="T132" s="224" t="str">
        <f ca="1">IF(B132="","",IF(ISERROR(MATCH($J132,SorP!$B$1:$B$6230,0)),"",INDIRECT("'SorP'!$A$"&amp;MATCH($J132,SorP!$B$1:$B$6230,0))))</f>
        <v/>
      </c>
      <c r="U132" s="239"/>
      <c r="V132" s="269" t="e">
        <f>IF(C132="",NA(),MATCH($B132&amp;$C132,'Smelter Look-up'!$J:$J,0))</f>
        <v>#N/A</v>
      </c>
      <c r="W132" s="270"/>
      <c r="X132" s="270">
        <f t="shared" ca="1" si="4"/>
        <v>0</v>
      </c>
      <c r="Y132" s="270"/>
      <c r="Z132" s="270"/>
      <c r="AB132" s="272" t="str">
        <f t="shared" si="5"/>
        <v/>
      </c>
    </row>
    <row r="133" spans="1:28" s="271" customFormat="1" ht="20.25">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6">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7">IF(AND(C133="Smelter not listed",OR(LEN(D133)=0,LEN(E133)=0)),1,0)</f>
        <v>0</v>
      </c>
      <c r="Y133" s="270"/>
      <c r="Z133" s="270"/>
      <c r="AB133" s="272" t="str">
        <f t="shared" ref="AB133:AB196" si="8">B133&amp;C133</f>
        <v/>
      </c>
    </row>
    <row r="134" spans="1:28" s="271" customFormat="1" ht="20.25">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6"/>
        <v/>
      </c>
      <c r="T134" s="224" t="str">
        <f ca="1">IF(B134="","",IF(ISERROR(MATCH($J134,SorP!$B$1:$B$6230,0)),"",INDIRECT("'SorP'!$A$"&amp;MATCH($J134,SorP!$B$1:$B$6230,0))))</f>
        <v/>
      </c>
      <c r="U134" s="239"/>
      <c r="V134" s="269" t="e">
        <f>IF(C134="",NA(),MATCH($B134&amp;$C134,'Smelter Look-up'!$J:$J,0))</f>
        <v>#N/A</v>
      </c>
      <c r="W134" s="270"/>
      <c r="X134" s="270">
        <f t="shared" ca="1" si="7"/>
        <v>0</v>
      </c>
      <c r="Y134" s="270"/>
      <c r="Z134" s="270"/>
      <c r="AB134" s="272" t="str">
        <f t="shared" si="8"/>
        <v/>
      </c>
    </row>
    <row r="135" spans="1:28" s="271" customFormat="1" ht="20.25">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6"/>
        <v/>
      </c>
      <c r="T135" s="224" t="str">
        <f ca="1">IF(B135="","",IF(ISERROR(MATCH($J135,SorP!$B$1:$B$6230,0)),"",INDIRECT("'SorP'!$A$"&amp;MATCH($J135,SorP!$B$1:$B$6230,0))))</f>
        <v/>
      </c>
      <c r="U135" s="239"/>
      <c r="V135" s="269" t="e">
        <f>IF(C135="",NA(),MATCH($B135&amp;$C135,'Smelter Look-up'!$J:$J,0))</f>
        <v>#N/A</v>
      </c>
      <c r="W135" s="270"/>
      <c r="X135" s="270">
        <f t="shared" ca="1" si="7"/>
        <v>0</v>
      </c>
      <c r="Y135" s="270"/>
      <c r="Z135" s="270"/>
      <c r="AB135" s="272" t="str">
        <f t="shared" si="8"/>
        <v/>
      </c>
    </row>
    <row r="136" spans="1:28" s="271" customFormat="1" ht="20.25">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6"/>
        <v/>
      </c>
      <c r="T136" s="224" t="str">
        <f ca="1">IF(B136="","",IF(ISERROR(MATCH($J136,SorP!$B$1:$B$6230,0)),"",INDIRECT("'SorP'!$A$"&amp;MATCH($J136,SorP!$B$1:$B$6230,0))))</f>
        <v/>
      </c>
      <c r="U136" s="239"/>
      <c r="V136" s="269" t="e">
        <f>IF(C136="",NA(),MATCH($B136&amp;$C136,'Smelter Look-up'!$J:$J,0))</f>
        <v>#N/A</v>
      </c>
      <c r="W136" s="270"/>
      <c r="X136" s="270">
        <f t="shared" ca="1" si="7"/>
        <v>0</v>
      </c>
      <c r="Y136" s="270"/>
      <c r="Z136" s="270"/>
      <c r="AB136" s="272" t="str">
        <f t="shared" si="8"/>
        <v/>
      </c>
    </row>
    <row r="137" spans="1:28" s="271" customFormat="1" ht="20.25">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6"/>
        <v/>
      </c>
      <c r="T137" s="224" t="str">
        <f ca="1">IF(B137="","",IF(ISERROR(MATCH($J137,SorP!$B$1:$B$6230,0)),"",INDIRECT("'SorP'!$A$"&amp;MATCH($J137,SorP!$B$1:$B$6230,0))))</f>
        <v/>
      </c>
      <c r="U137" s="239"/>
      <c r="V137" s="269" t="e">
        <f>IF(C137="",NA(),MATCH($B137&amp;$C137,'Smelter Look-up'!$J:$J,0))</f>
        <v>#N/A</v>
      </c>
      <c r="W137" s="270"/>
      <c r="X137" s="270">
        <f t="shared" ca="1" si="7"/>
        <v>0</v>
      </c>
      <c r="Y137" s="270"/>
      <c r="Z137" s="270"/>
      <c r="AB137" s="272" t="str">
        <f t="shared" si="8"/>
        <v/>
      </c>
    </row>
    <row r="138" spans="1:28" s="271" customFormat="1" ht="20.25">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6"/>
        <v/>
      </c>
      <c r="T138" s="224" t="str">
        <f ca="1">IF(B138="","",IF(ISERROR(MATCH($J138,SorP!$B$1:$B$6230,0)),"",INDIRECT("'SorP'!$A$"&amp;MATCH($J138,SorP!$B$1:$B$6230,0))))</f>
        <v/>
      </c>
      <c r="U138" s="239"/>
      <c r="V138" s="269" t="e">
        <f>IF(C138="",NA(),MATCH($B138&amp;$C138,'Smelter Look-up'!$J:$J,0))</f>
        <v>#N/A</v>
      </c>
      <c r="W138" s="270"/>
      <c r="X138" s="270">
        <f t="shared" ca="1" si="7"/>
        <v>0</v>
      </c>
      <c r="Y138" s="270"/>
      <c r="Z138" s="270"/>
      <c r="AB138" s="272" t="str">
        <f t="shared" si="8"/>
        <v/>
      </c>
    </row>
    <row r="139" spans="1:28" s="271" customFormat="1" ht="20.25">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6"/>
        <v/>
      </c>
      <c r="T139" s="224" t="str">
        <f ca="1">IF(B139="","",IF(ISERROR(MATCH($J139,SorP!$B$1:$B$6230,0)),"",INDIRECT("'SorP'!$A$"&amp;MATCH($J139,SorP!$B$1:$B$6230,0))))</f>
        <v/>
      </c>
      <c r="U139" s="239"/>
      <c r="V139" s="269" t="e">
        <f>IF(C139="",NA(),MATCH($B139&amp;$C139,'Smelter Look-up'!$J:$J,0))</f>
        <v>#N/A</v>
      </c>
      <c r="W139" s="270"/>
      <c r="X139" s="270">
        <f t="shared" ca="1" si="7"/>
        <v>0</v>
      </c>
      <c r="Y139" s="270"/>
      <c r="Z139" s="270"/>
      <c r="AB139" s="272" t="str">
        <f t="shared" si="8"/>
        <v/>
      </c>
    </row>
    <row r="140" spans="1:28" s="271" customFormat="1" ht="20.25">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6"/>
        <v/>
      </c>
      <c r="T140" s="224" t="str">
        <f ca="1">IF(B140="","",IF(ISERROR(MATCH($J140,SorP!$B$1:$B$6230,0)),"",INDIRECT("'SorP'!$A$"&amp;MATCH($J140,SorP!$B$1:$B$6230,0))))</f>
        <v/>
      </c>
      <c r="U140" s="239"/>
      <c r="V140" s="269" t="e">
        <f>IF(C140="",NA(),MATCH($B140&amp;$C140,'Smelter Look-up'!$J:$J,0))</f>
        <v>#N/A</v>
      </c>
      <c r="W140" s="270"/>
      <c r="X140" s="270">
        <f t="shared" ca="1" si="7"/>
        <v>0</v>
      </c>
      <c r="Y140" s="270"/>
      <c r="Z140" s="270"/>
      <c r="AB140" s="272" t="str">
        <f t="shared" si="8"/>
        <v/>
      </c>
    </row>
    <row r="141" spans="1:28" s="271" customFormat="1" ht="20.25">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6"/>
        <v/>
      </c>
      <c r="T141" s="224" t="str">
        <f ca="1">IF(B141="","",IF(ISERROR(MATCH($J141,SorP!$B$1:$B$6230,0)),"",INDIRECT("'SorP'!$A$"&amp;MATCH($J141,SorP!$B$1:$B$6230,0))))</f>
        <v/>
      </c>
      <c r="U141" s="239"/>
      <c r="V141" s="269" t="e">
        <f>IF(C141="",NA(),MATCH($B141&amp;$C141,'Smelter Look-up'!$J:$J,0))</f>
        <v>#N/A</v>
      </c>
      <c r="W141" s="270"/>
      <c r="X141" s="270">
        <f t="shared" ca="1" si="7"/>
        <v>0</v>
      </c>
      <c r="Y141" s="270"/>
      <c r="Z141" s="270"/>
      <c r="AB141" s="272" t="str">
        <f t="shared" si="8"/>
        <v/>
      </c>
    </row>
    <row r="142" spans="1:28" s="271" customFormat="1" ht="20.25">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6"/>
        <v/>
      </c>
      <c r="T142" s="224" t="str">
        <f ca="1">IF(B142="","",IF(ISERROR(MATCH($J142,SorP!$B$1:$B$6230,0)),"",INDIRECT("'SorP'!$A$"&amp;MATCH($J142,SorP!$B$1:$B$6230,0))))</f>
        <v/>
      </c>
      <c r="U142" s="239"/>
      <c r="V142" s="269" t="e">
        <f>IF(C142="",NA(),MATCH($B142&amp;$C142,'Smelter Look-up'!$J:$J,0))</f>
        <v>#N/A</v>
      </c>
      <c r="W142" s="270"/>
      <c r="X142" s="270">
        <f t="shared" ca="1" si="7"/>
        <v>0</v>
      </c>
      <c r="Y142" s="270"/>
      <c r="Z142" s="270"/>
      <c r="AB142" s="272" t="str">
        <f t="shared" si="8"/>
        <v/>
      </c>
    </row>
    <row r="143" spans="1:28" s="271" customFormat="1" ht="20.25">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6"/>
        <v/>
      </c>
      <c r="T143" s="224" t="str">
        <f ca="1">IF(B143="","",IF(ISERROR(MATCH($J143,SorP!$B$1:$B$6230,0)),"",INDIRECT("'SorP'!$A$"&amp;MATCH($J143,SorP!$B$1:$B$6230,0))))</f>
        <v/>
      </c>
      <c r="U143" s="239"/>
      <c r="V143" s="269" t="e">
        <f>IF(C143="",NA(),MATCH($B143&amp;$C143,'Smelter Look-up'!$J:$J,0))</f>
        <v>#N/A</v>
      </c>
      <c r="W143" s="270"/>
      <c r="X143" s="270">
        <f t="shared" ca="1" si="7"/>
        <v>0</v>
      </c>
      <c r="Y143" s="270"/>
      <c r="Z143" s="270"/>
      <c r="AB143" s="272" t="str">
        <f t="shared" si="8"/>
        <v/>
      </c>
    </row>
    <row r="144" spans="1:28" s="271" customFormat="1" ht="20.25">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6"/>
        <v/>
      </c>
      <c r="T144" s="224" t="str">
        <f ca="1">IF(B144="","",IF(ISERROR(MATCH($J144,SorP!$B$1:$B$6230,0)),"",INDIRECT("'SorP'!$A$"&amp;MATCH($J144,SorP!$B$1:$B$6230,0))))</f>
        <v/>
      </c>
      <c r="U144" s="239"/>
      <c r="V144" s="269" t="e">
        <f>IF(C144="",NA(),MATCH($B144&amp;$C144,'Smelter Look-up'!$J:$J,0))</f>
        <v>#N/A</v>
      </c>
      <c r="W144" s="270"/>
      <c r="X144" s="270">
        <f t="shared" ca="1" si="7"/>
        <v>0</v>
      </c>
      <c r="Y144" s="270"/>
      <c r="Z144" s="270"/>
      <c r="AB144" s="272" t="str">
        <f t="shared" si="8"/>
        <v/>
      </c>
    </row>
    <row r="145" spans="1:28" s="271" customFormat="1" ht="20.25">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6"/>
        <v/>
      </c>
      <c r="T145" s="224" t="str">
        <f ca="1">IF(B145="","",IF(ISERROR(MATCH($J145,SorP!$B$1:$B$6230,0)),"",INDIRECT("'SorP'!$A$"&amp;MATCH($J145,SorP!$B$1:$B$6230,0))))</f>
        <v/>
      </c>
      <c r="U145" s="239"/>
      <c r="V145" s="269" t="e">
        <f>IF(C145="",NA(),MATCH($B145&amp;$C145,'Smelter Look-up'!$J:$J,0))</f>
        <v>#N/A</v>
      </c>
      <c r="W145" s="270"/>
      <c r="X145" s="270">
        <f t="shared" ca="1" si="7"/>
        <v>0</v>
      </c>
      <c r="Y145" s="270"/>
      <c r="Z145" s="270"/>
      <c r="AB145" s="272" t="str">
        <f t="shared" si="8"/>
        <v/>
      </c>
    </row>
    <row r="146" spans="1:28" s="271" customFormat="1" ht="20.25">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6"/>
        <v/>
      </c>
      <c r="T146" s="224" t="str">
        <f ca="1">IF(B146="","",IF(ISERROR(MATCH($J146,SorP!$B$1:$B$6230,0)),"",INDIRECT("'SorP'!$A$"&amp;MATCH($J146,SorP!$B$1:$B$6230,0))))</f>
        <v/>
      </c>
      <c r="U146" s="239"/>
      <c r="V146" s="269" t="e">
        <f>IF(C146="",NA(),MATCH($B146&amp;$C146,'Smelter Look-up'!$J:$J,0))</f>
        <v>#N/A</v>
      </c>
      <c r="W146" s="270"/>
      <c r="X146" s="270">
        <f t="shared" ca="1" si="7"/>
        <v>0</v>
      </c>
      <c r="Y146" s="270"/>
      <c r="Z146" s="270"/>
      <c r="AB146" s="272" t="str">
        <f t="shared" si="8"/>
        <v/>
      </c>
    </row>
    <row r="147" spans="1:28" s="271" customFormat="1" ht="20.25">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6"/>
        <v/>
      </c>
      <c r="T147" s="224" t="str">
        <f ca="1">IF(B147="","",IF(ISERROR(MATCH($J147,SorP!$B$1:$B$6230,0)),"",INDIRECT("'SorP'!$A$"&amp;MATCH($J147,SorP!$B$1:$B$6230,0))))</f>
        <v/>
      </c>
      <c r="U147" s="239"/>
      <c r="V147" s="269" t="e">
        <f>IF(C147="",NA(),MATCH($B147&amp;$C147,'Smelter Look-up'!$J:$J,0))</f>
        <v>#N/A</v>
      </c>
      <c r="W147" s="270"/>
      <c r="X147" s="270">
        <f t="shared" ca="1" si="7"/>
        <v>0</v>
      </c>
      <c r="Y147" s="270"/>
      <c r="Z147" s="270"/>
      <c r="AB147" s="272" t="str">
        <f t="shared" si="8"/>
        <v/>
      </c>
    </row>
    <row r="148" spans="1:28" s="271" customFormat="1" ht="20.25">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6"/>
        <v/>
      </c>
      <c r="T148" s="224" t="str">
        <f ca="1">IF(B148="","",IF(ISERROR(MATCH($J148,SorP!$B$1:$B$6230,0)),"",INDIRECT("'SorP'!$A$"&amp;MATCH($J148,SorP!$B$1:$B$6230,0))))</f>
        <v/>
      </c>
      <c r="U148" s="239"/>
      <c r="V148" s="269" t="e">
        <f>IF(C148="",NA(),MATCH($B148&amp;$C148,'Smelter Look-up'!$J:$J,0))</f>
        <v>#N/A</v>
      </c>
      <c r="W148" s="270"/>
      <c r="X148" s="270">
        <f t="shared" ca="1" si="7"/>
        <v>0</v>
      </c>
      <c r="Y148" s="270"/>
      <c r="Z148" s="270"/>
      <c r="AB148" s="272" t="str">
        <f t="shared" si="8"/>
        <v/>
      </c>
    </row>
    <row r="149" spans="1:28" s="271" customFormat="1" ht="20.25">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6"/>
        <v/>
      </c>
      <c r="T149" s="224" t="str">
        <f ca="1">IF(B149="","",IF(ISERROR(MATCH($J149,SorP!$B$1:$B$6230,0)),"",INDIRECT("'SorP'!$A$"&amp;MATCH($J149,SorP!$B$1:$B$6230,0))))</f>
        <v/>
      </c>
      <c r="U149" s="239"/>
      <c r="V149" s="269" t="e">
        <f>IF(C149="",NA(),MATCH($B149&amp;$C149,'Smelter Look-up'!$J:$J,0))</f>
        <v>#N/A</v>
      </c>
      <c r="W149" s="270"/>
      <c r="X149" s="270">
        <f t="shared" ca="1" si="7"/>
        <v>0</v>
      </c>
      <c r="Y149" s="270"/>
      <c r="Z149" s="270"/>
      <c r="AB149" s="272" t="str">
        <f t="shared" si="8"/>
        <v/>
      </c>
    </row>
    <row r="150" spans="1:28" s="271" customFormat="1" ht="20.25">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6"/>
        <v/>
      </c>
      <c r="T150" s="224" t="str">
        <f ca="1">IF(B150="","",IF(ISERROR(MATCH($J150,SorP!$B$1:$B$6230,0)),"",INDIRECT("'SorP'!$A$"&amp;MATCH($J150,SorP!$B$1:$B$6230,0))))</f>
        <v/>
      </c>
      <c r="U150" s="239"/>
      <c r="V150" s="269" t="e">
        <f>IF(C150="",NA(),MATCH($B150&amp;$C150,'Smelter Look-up'!$J:$J,0))</f>
        <v>#N/A</v>
      </c>
      <c r="W150" s="270"/>
      <c r="X150" s="270">
        <f t="shared" ca="1" si="7"/>
        <v>0</v>
      </c>
      <c r="Y150" s="270"/>
      <c r="Z150" s="270"/>
      <c r="AB150" s="272" t="str">
        <f t="shared" si="8"/>
        <v/>
      </c>
    </row>
    <row r="151" spans="1:28" s="271" customFormat="1" ht="20.25">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6"/>
        <v/>
      </c>
      <c r="T151" s="224" t="str">
        <f ca="1">IF(B151="","",IF(ISERROR(MATCH($J151,SorP!$B$1:$B$6230,0)),"",INDIRECT("'SorP'!$A$"&amp;MATCH($J151,SorP!$B$1:$B$6230,0))))</f>
        <v/>
      </c>
      <c r="U151" s="239"/>
      <c r="V151" s="269" t="e">
        <f>IF(C151="",NA(),MATCH($B151&amp;$C151,'Smelter Look-up'!$J:$J,0))</f>
        <v>#N/A</v>
      </c>
      <c r="W151" s="270"/>
      <c r="X151" s="270">
        <f t="shared" ca="1" si="7"/>
        <v>0</v>
      </c>
      <c r="Y151" s="270"/>
      <c r="Z151" s="270"/>
      <c r="AB151" s="272" t="str">
        <f t="shared" si="8"/>
        <v/>
      </c>
    </row>
    <row r="152" spans="1:28" s="271" customFormat="1" ht="20.25">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6"/>
        <v/>
      </c>
      <c r="T152" s="224" t="str">
        <f ca="1">IF(B152="","",IF(ISERROR(MATCH($J152,SorP!$B$1:$B$6230,0)),"",INDIRECT("'SorP'!$A$"&amp;MATCH($J152,SorP!$B$1:$B$6230,0))))</f>
        <v/>
      </c>
      <c r="U152" s="239"/>
      <c r="V152" s="269" t="e">
        <f>IF(C152="",NA(),MATCH($B152&amp;$C152,'Smelter Look-up'!$J:$J,0))</f>
        <v>#N/A</v>
      </c>
      <c r="W152" s="270"/>
      <c r="X152" s="270">
        <f t="shared" ca="1" si="7"/>
        <v>0</v>
      </c>
      <c r="Y152" s="270"/>
      <c r="Z152" s="270"/>
      <c r="AB152" s="272" t="str">
        <f t="shared" si="8"/>
        <v/>
      </c>
    </row>
    <row r="153" spans="1:28" s="271" customFormat="1" ht="20.25">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6"/>
        <v/>
      </c>
      <c r="T153" s="224" t="str">
        <f ca="1">IF(B153="","",IF(ISERROR(MATCH($J153,SorP!$B$1:$B$6230,0)),"",INDIRECT("'SorP'!$A$"&amp;MATCH($J153,SorP!$B$1:$B$6230,0))))</f>
        <v/>
      </c>
      <c r="U153" s="239"/>
      <c r="V153" s="269" t="e">
        <f>IF(C153="",NA(),MATCH($B153&amp;$C153,'Smelter Look-up'!$J:$J,0))</f>
        <v>#N/A</v>
      </c>
      <c r="W153" s="270"/>
      <c r="X153" s="270">
        <f t="shared" ca="1" si="7"/>
        <v>0</v>
      </c>
      <c r="Y153" s="270"/>
      <c r="Z153" s="270"/>
      <c r="AB153" s="272" t="str">
        <f t="shared" si="8"/>
        <v/>
      </c>
    </row>
    <row r="154" spans="1:28" s="271" customFormat="1" ht="20.25">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6"/>
        <v/>
      </c>
      <c r="T154" s="224" t="str">
        <f ca="1">IF(B154="","",IF(ISERROR(MATCH($J154,SorP!$B$1:$B$6230,0)),"",INDIRECT("'SorP'!$A$"&amp;MATCH($J154,SorP!$B$1:$B$6230,0))))</f>
        <v/>
      </c>
      <c r="U154" s="239"/>
      <c r="V154" s="269" t="e">
        <f>IF(C154="",NA(),MATCH($B154&amp;$C154,'Smelter Look-up'!$J:$J,0))</f>
        <v>#N/A</v>
      </c>
      <c r="W154" s="270"/>
      <c r="X154" s="270">
        <f t="shared" ca="1" si="7"/>
        <v>0</v>
      </c>
      <c r="Y154" s="270"/>
      <c r="Z154" s="270"/>
      <c r="AB154" s="272" t="str">
        <f t="shared" si="8"/>
        <v/>
      </c>
    </row>
    <row r="155" spans="1:28" s="271" customFormat="1" ht="20.25">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6"/>
        <v/>
      </c>
      <c r="T155" s="224" t="str">
        <f ca="1">IF(B155="","",IF(ISERROR(MATCH($J155,SorP!$B$1:$B$6230,0)),"",INDIRECT("'SorP'!$A$"&amp;MATCH($J155,SorP!$B$1:$B$6230,0))))</f>
        <v/>
      </c>
      <c r="U155" s="239"/>
      <c r="V155" s="269" t="e">
        <f>IF(C155="",NA(),MATCH($B155&amp;$C155,'Smelter Look-up'!$J:$J,0))</f>
        <v>#N/A</v>
      </c>
      <c r="W155" s="270"/>
      <c r="X155" s="270">
        <f t="shared" ca="1" si="7"/>
        <v>0</v>
      </c>
      <c r="Y155" s="270"/>
      <c r="Z155" s="270"/>
      <c r="AB155" s="272" t="str">
        <f t="shared" si="8"/>
        <v/>
      </c>
    </row>
    <row r="156" spans="1:28" s="271" customFormat="1" ht="20.25">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6"/>
        <v/>
      </c>
      <c r="T156" s="224" t="str">
        <f ca="1">IF(B156="","",IF(ISERROR(MATCH($J156,SorP!$B$1:$B$6230,0)),"",INDIRECT("'SorP'!$A$"&amp;MATCH($J156,SorP!$B$1:$B$6230,0))))</f>
        <v/>
      </c>
      <c r="U156" s="239"/>
      <c r="V156" s="269" t="e">
        <f>IF(C156="",NA(),MATCH($B156&amp;$C156,'Smelter Look-up'!$J:$J,0))</f>
        <v>#N/A</v>
      </c>
      <c r="W156" s="270"/>
      <c r="X156" s="270">
        <f t="shared" ca="1" si="7"/>
        <v>0</v>
      </c>
      <c r="Y156" s="270"/>
      <c r="Z156" s="270"/>
      <c r="AB156" s="272" t="str">
        <f t="shared" si="8"/>
        <v/>
      </c>
    </row>
    <row r="157" spans="1:28" s="271" customFormat="1" ht="20.25">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6"/>
        <v/>
      </c>
      <c r="T157" s="224" t="str">
        <f ca="1">IF(B157="","",IF(ISERROR(MATCH($J157,SorP!$B$1:$B$6230,0)),"",INDIRECT("'SorP'!$A$"&amp;MATCH($J157,SorP!$B$1:$B$6230,0))))</f>
        <v/>
      </c>
      <c r="U157" s="239"/>
      <c r="V157" s="269" t="e">
        <f>IF(C157="",NA(),MATCH($B157&amp;$C157,'Smelter Look-up'!$J:$J,0))</f>
        <v>#N/A</v>
      </c>
      <c r="W157" s="270"/>
      <c r="X157" s="270">
        <f t="shared" ca="1" si="7"/>
        <v>0</v>
      </c>
      <c r="Y157" s="270"/>
      <c r="Z157" s="270"/>
      <c r="AB157" s="272" t="str">
        <f t="shared" si="8"/>
        <v/>
      </c>
    </row>
    <row r="158" spans="1:28" s="271" customFormat="1" ht="20.25">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6"/>
        <v/>
      </c>
      <c r="T158" s="224" t="str">
        <f ca="1">IF(B158="","",IF(ISERROR(MATCH($J158,SorP!$B$1:$B$6230,0)),"",INDIRECT("'SorP'!$A$"&amp;MATCH($J158,SorP!$B$1:$B$6230,0))))</f>
        <v/>
      </c>
      <c r="U158" s="239"/>
      <c r="V158" s="269" t="e">
        <f>IF(C158="",NA(),MATCH($B158&amp;$C158,'Smelter Look-up'!$J:$J,0))</f>
        <v>#N/A</v>
      </c>
      <c r="W158" s="270"/>
      <c r="X158" s="270">
        <f t="shared" ca="1" si="7"/>
        <v>0</v>
      </c>
      <c r="Y158" s="270"/>
      <c r="Z158" s="270"/>
      <c r="AB158" s="272" t="str">
        <f t="shared" si="8"/>
        <v/>
      </c>
    </row>
    <row r="159" spans="1:28" s="271" customFormat="1" ht="20.25">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6"/>
        <v/>
      </c>
      <c r="T159" s="224" t="str">
        <f ca="1">IF(B159="","",IF(ISERROR(MATCH($J159,SorP!$B$1:$B$6230,0)),"",INDIRECT("'SorP'!$A$"&amp;MATCH($J159,SorP!$B$1:$B$6230,0))))</f>
        <v/>
      </c>
      <c r="U159" s="239"/>
      <c r="V159" s="269" t="e">
        <f>IF(C159="",NA(),MATCH($B159&amp;$C159,'Smelter Look-up'!$J:$J,0))</f>
        <v>#N/A</v>
      </c>
      <c r="W159" s="270"/>
      <c r="X159" s="270">
        <f t="shared" ca="1" si="7"/>
        <v>0</v>
      </c>
      <c r="Y159" s="270"/>
      <c r="Z159" s="270"/>
      <c r="AB159" s="272" t="str">
        <f t="shared" si="8"/>
        <v/>
      </c>
    </row>
    <row r="160" spans="1:28" s="271" customFormat="1" ht="20.25">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6"/>
        <v/>
      </c>
      <c r="T160" s="224" t="str">
        <f ca="1">IF(B160="","",IF(ISERROR(MATCH($J160,SorP!$B$1:$B$6230,0)),"",INDIRECT("'SorP'!$A$"&amp;MATCH($J160,SorP!$B$1:$B$6230,0))))</f>
        <v/>
      </c>
      <c r="U160" s="239"/>
      <c r="V160" s="269" t="e">
        <f>IF(C160="",NA(),MATCH($B160&amp;$C160,'Smelter Look-up'!$J:$J,0))</f>
        <v>#N/A</v>
      </c>
      <c r="W160" s="270"/>
      <c r="X160" s="270">
        <f t="shared" ca="1" si="7"/>
        <v>0</v>
      </c>
      <c r="Y160" s="270"/>
      <c r="Z160" s="270"/>
      <c r="AB160" s="272" t="str">
        <f t="shared" si="8"/>
        <v/>
      </c>
    </row>
    <row r="161" spans="1:28" s="271" customFormat="1" ht="20.25">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6"/>
        <v/>
      </c>
      <c r="T161" s="224" t="str">
        <f ca="1">IF(B161="","",IF(ISERROR(MATCH($J161,SorP!$B$1:$B$6230,0)),"",INDIRECT("'SorP'!$A$"&amp;MATCH($J161,SorP!$B$1:$B$6230,0))))</f>
        <v/>
      </c>
      <c r="U161" s="239"/>
      <c r="V161" s="269" t="e">
        <f>IF(C161="",NA(),MATCH($B161&amp;$C161,'Smelter Look-up'!$J:$J,0))</f>
        <v>#N/A</v>
      </c>
      <c r="W161" s="270"/>
      <c r="X161" s="270">
        <f t="shared" ca="1" si="7"/>
        <v>0</v>
      </c>
      <c r="Y161" s="270"/>
      <c r="Z161" s="270"/>
      <c r="AB161" s="272" t="str">
        <f t="shared" si="8"/>
        <v/>
      </c>
    </row>
    <row r="162" spans="1:28" s="271" customFormat="1" ht="20.25">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6"/>
        <v/>
      </c>
      <c r="T162" s="224" t="str">
        <f ca="1">IF(B162="","",IF(ISERROR(MATCH($J162,SorP!$B$1:$B$6230,0)),"",INDIRECT("'SorP'!$A$"&amp;MATCH($J162,SorP!$B$1:$B$6230,0))))</f>
        <v/>
      </c>
      <c r="U162" s="239"/>
      <c r="V162" s="269" t="e">
        <f>IF(C162="",NA(),MATCH($B162&amp;$C162,'Smelter Look-up'!$J:$J,0))</f>
        <v>#N/A</v>
      </c>
      <c r="W162" s="270"/>
      <c r="X162" s="270">
        <f t="shared" ca="1" si="7"/>
        <v>0</v>
      </c>
      <c r="Y162" s="270"/>
      <c r="Z162" s="270"/>
      <c r="AB162" s="272" t="str">
        <f t="shared" si="8"/>
        <v/>
      </c>
    </row>
    <row r="163" spans="1:28" s="271" customFormat="1" ht="20.25">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6"/>
        <v/>
      </c>
      <c r="T163" s="224" t="str">
        <f ca="1">IF(B163="","",IF(ISERROR(MATCH($J163,SorP!$B$1:$B$6230,0)),"",INDIRECT("'SorP'!$A$"&amp;MATCH($J163,SorP!$B$1:$B$6230,0))))</f>
        <v/>
      </c>
      <c r="U163" s="239"/>
      <c r="V163" s="269" t="e">
        <f>IF(C163="",NA(),MATCH($B163&amp;$C163,'Smelter Look-up'!$J:$J,0))</f>
        <v>#N/A</v>
      </c>
      <c r="W163" s="270"/>
      <c r="X163" s="270">
        <f t="shared" ca="1" si="7"/>
        <v>0</v>
      </c>
      <c r="Y163" s="270"/>
      <c r="Z163" s="270"/>
      <c r="AB163" s="272" t="str">
        <f t="shared" si="8"/>
        <v/>
      </c>
    </row>
    <row r="164" spans="1:28" s="271" customFormat="1" ht="20.25">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6"/>
        <v/>
      </c>
      <c r="T164" s="224" t="str">
        <f ca="1">IF(B164="","",IF(ISERROR(MATCH($J164,SorP!$B$1:$B$6230,0)),"",INDIRECT("'SorP'!$A$"&amp;MATCH($J164,SorP!$B$1:$B$6230,0))))</f>
        <v/>
      </c>
      <c r="U164" s="239"/>
      <c r="V164" s="269" t="e">
        <f>IF(C164="",NA(),MATCH($B164&amp;$C164,'Smelter Look-up'!$J:$J,0))</f>
        <v>#N/A</v>
      </c>
      <c r="W164" s="270"/>
      <c r="X164" s="270">
        <f t="shared" ca="1" si="7"/>
        <v>0</v>
      </c>
      <c r="Y164" s="270"/>
      <c r="Z164" s="270"/>
      <c r="AB164" s="272" t="str">
        <f t="shared" si="8"/>
        <v/>
      </c>
    </row>
    <row r="165" spans="1:28" s="271" customFormat="1" ht="20.25">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6"/>
        <v/>
      </c>
      <c r="T165" s="224" t="str">
        <f ca="1">IF(B165="","",IF(ISERROR(MATCH($J165,SorP!$B$1:$B$6230,0)),"",INDIRECT("'SorP'!$A$"&amp;MATCH($J165,SorP!$B$1:$B$6230,0))))</f>
        <v/>
      </c>
      <c r="U165" s="239"/>
      <c r="V165" s="269" t="e">
        <f>IF(C165="",NA(),MATCH($B165&amp;$C165,'Smelter Look-up'!$J:$J,0))</f>
        <v>#N/A</v>
      </c>
      <c r="W165" s="270"/>
      <c r="X165" s="270">
        <f t="shared" ca="1" si="7"/>
        <v>0</v>
      </c>
      <c r="Y165" s="270"/>
      <c r="Z165" s="270"/>
      <c r="AB165" s="272" t="str">
        <f t="shared" si="8"/>
        <v/>
      </c>
    </row>
    <row r="166" spans="1:28" s="271" customFormat="1" ht="20.25">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6"/>
        <v/>
      </c>
      <c r="T166" s="224" t="str">
        <f ca="1">IF(B166="","",IF(ISERROR(MATCH($J166,SorP!$B$1:$B$6230,0)),"",INDIRECT("'SorP'!$A$"&amp;MATCH($J166,SorP!$B$1:$B$6230,0))))</f>
        <v/>
      </c>
      <c r="U166" s="239"/>
      <c r="V166" s="269" t="e">
        <f>IF(C166="",NA(),MATCH($B166&amp;$C166,'Smelter Look-up'!$J:$J,0))</f>
        <v>#N/A</v>
      </c>
      <c r="W166" s="270"/>
      <c r="X166" s="270">
        <f t="shared" ca="1" si="7"/>
        <v>0</v>
      </c>
      <c r="Y166" s="270"/>
      <c r="Z166" s="270"/>
      <c r="AB166" s="272" t="str">
        <f t="shared" si="8"/>
        <v/>
      </c>
    </row>
    <row r="167" spans="1:28" s="271" customFormat="1" ht="20.25">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6"/>
        <v/>
      </c>
      <c r="T167" s="224" t="str">
        <f ca="1">IF(B167="","",IF(ISERROR(MATCH($J167,SorP!$B$1:$B$6230,0)),"",INDIRECT("'SorP'!$A$"&amp;MATCH($J167,SorP!$B$1:$B$6230,0))))</f>
        <v/>
      </c>
      <c r="U167" s="239"/>
      <c r="V167" s="269" t="e">
        <f>IF(C167="",NA(),MATCH($B167&amp;$C167,'Smelter Look-up'!$J:$J,0))</f>
        <v>#N/A</v>
      </c>
      <c r="W167" s="270"/>
      <c r="X167" s="270">
        <f t="shared" ca="1" si="7"/>
        <v>0</v>
      </c>
      <c r="Y167" s="270"/>
      <c r="Z167" s="270"/>
      <c r="AB167" s="272" t="str">
        <f t="shared" si="8"/>
        <v/>
      </c>
    </row>
    <row r="168" spans="1:28" s="271" customFormat="1" ht="20.25">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6"/>
        <v/>
      </c>
      <c r="T168" s="224" t="str">
        <f ca="1">IF(B168="","",IF(ISERROR(MATCH($J168,SorP!$B$1:$B$6230,0)),"",INDIRECT("'SorP'!$A$"&amp;MATCH($J168,SorP!$B$1:$B$6230,0))))</f>
        <v/>
      </c>
      <c r="U168" s="239"/>
      <c r="V168" s="269" t="e">
        <f>IF(C168="",NA(),MATCH($B168&amp;$C168,'Smelter Look-up'!$J:$J,0))</f>
        <v>#N/A</v>
      </c>
      <c r="W168" s="270"/>
      <c r="X168" s="270">
        <f t="shared" ca="1" si="7"/>
        <v>0</v>
      </c>
      <c r="Y168" s="270"/>
      <c r="Z168" s="270"/>
      <c r="AB168" s="272" t="str">
        <f t="shared" si="8"/>
        <v/>
      </c>
    </row>
    <row r="169" spans="1:28" s="271" customFormat="1" ht="20.25">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6"/>
        <v/>
      </c>
      <c r="T169" s="224" t="str">
        <f ca="1">IF(B169="","",IF(ISERROR(MATCH($J169,SorP!$B$1:$B$6230,0)),"",INDIRECT("'SorP'!$A$"&amp;MATCH($J169,SorP!$B$1:$B$6230,0))))</f>
        <v/>
      </c>
      <c r="U169" s="239"/>
      <c r="V169" s="269" t="e">
        <f>IF(C169="",NA(),MATCH($B169&amp;$C169,'Smelter Look-up'!$J:$J,0))</f>
        <v>#N/A</v>
      </c>
      <c r="W169" s="270"/>
      <c r="X169" s="270">
        <f t="shared" ca="1" si="7"/>
        <v>0</v>
      </c>
      <c r="Y169" s="270"/>
      <c r="Z169" s="270"/>
      <c r="AB169" s="272" t="str">
        <f t="shared" si="8"/>
        <v/>
      </c>
    </row>
    <row r="170" spans="1:28" s="271" customFormat="1" ht="20.25">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6"/>
        <v/>
      </c>
      <c r="T170" s="224" t="str">
        <f ca="1">IF(B170="","",IF(ISERROR(MATCH($J170,SorP!$B$1:$B$6230,0)),"",INDIRECT("'SorP'!$A$"&amp;MATCH($J170,SorP!$B$1:$B$6230,0))))</f>
        <v/>
      </c>
      <c r="U170" s="239"/>
      <c r="V170" s="269" t="e">
        <f>IF(C170="",NA(),MATCH($B170&amp;$C170,'Smelter Look-up'!$J:$J,0))</f>
        <v>#N/A</v>
      </c>
      <c r="W170" s="270"/>
      <c r="X170" s="270">
        <f t="shared" ca="1" si="7"/>
        <v>0</v>
      </c>
      <c r="Y170" s="270"/>
      <c r="Z170" s="270"/>
      <c r="AB170" s="272" t="str">
        <f t="shared" si="8"/>
        <v/>
      </c>
    </row>
    <row r="171" spans="1:28" s="271" customFormat="1" ht="20.25">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6"/>
        <v/>
      </c>
      <c r="T171" s="224" t="str">
        <f ca="1">IF(B171="","",IF(ISERROR(MATCH($J171,SorP!$B$1:$B$6230,0)),"",INDIRECT("'SorP'!$A$"&amp;MATCH($J171,SorP!$B$1:$B$6230,0))))</f>
        <v/>
      </c>
      <c r="U171" s="239"/>
      <c r="V171" s="269" t="e">
        <f>IF(C171="",NA(),MATCH($B171&amp;$C171,'Smelter Look-up'!$J:$J,0))</f>
        <v>#N/A</v>
      </c>
      <c r="W171" s="270"/>
      <c r="X171" s="270">
        <f t="shared" ca="1" si="7"/>
        <v>0</v>
      </c>
      <c r="Y171" s="270"/>
      <c r="Z171" s="270"/>
      <c r="AB171" s="272" t="str">
        <f t="shared" si="8"/>
        <v/>
      </c>
    </row>
    <row r="172" spans="1:28" s="271" customFormat="1" ht="20.25">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6"/>
        <v/>
      </c>
      <c r="T172" s="224" t="str">
        <f ca="1">IF(B172="","",IF(ISERROR(MATCH($J172,SorP!$B$1:$B$6230,0)),"",INDIRECT("'SorP'!$A$"&amp;MATCH($J172,SorP!$B$1:$B$6230,0))))</f>
        <v/>
      </c>
      <c r="U172" s="239"/>
      <c r="V172" s="269" t="e">
        <f>IF(C172="",NA(),MATCH($B172&amp;$C172,'Smelter Look-up'!$J:$J,0))</f>
        <v>#N/A</v>
      </c>
      <c r="W172" s="270"/>
      <c r="X172" s="270">
        <f t="shared" ca="1" si="7"/>
        <v>0</v>
      </c>
      <c r="Y172" s="270"/>
      <c r="Z172" s="270"/>
      <c r="AB172" s="272" t="str">
        <f t="shared" si="8"/>
        <v/>
      </c>
    </row>
    <row r="173" spans="1:28" s="271" customFormat="1" ht="20.25">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6"/>
        <v/>
      </c>
      <c r="T173" s="224" t="str">
        <f ca="1">IF(B173="","",IF(ISERROR(MATCH($J173,SorP!$B$1:$B$6230,0)),"",INDIRECT("'SorP'!$A$"&amp;MATCH($J173,SorP!$B$1:$B$6230,0))))</f>
        <v/>
      </c>
      <c r="U173" s="239"/>
      <c r="V173" s="269" t="e">
        <f>IF(C173="",NA(),MATCH($B173&amp;$C173,'Smelter Look-up'!$J:$J,0))</f>
        <v>#N/A</v>
      </c>
      <c r="W173" s="270"/>
      <c r="X173" s="270">
        <f t="shared" ca="1" si="7"/>
        <v>0</v>
      </c>
      <c r="Y173" s="270"/>
      <c r="Z173" s="270"/>
      <c r="AB173" s="272" t="str">
        <f t="shared" si="8"/>
        <v/>
      </c>
    </row>
    <row r="174" spans="1:28" s="271" customFormat="1" ht="20.25">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6"/>
        <v/>
      </c>
      <c r="T174" s="224" t="str">
        <f ca="1">IF(B174="","",IF(ISERROR(MATCH($J174,SorP!$B$1:$B$6230,0)),"",INDIRECT("'SorP'!$A$"&amp;MATCH($J174,SorP!$B$1:$B$6230,0))))</f>
        <v/>
      </c>
      <c r="U174" s="239"/>
      <c r="V174" s="269" t="e">
        <f>IF(C174="",NA(),MATCH($B174&amp;$C174,'Smelter Look-up'!$J:$J,0))</f>
        <v>#N/A</v>
      </c>
      <c r="W174" s="270"/>
      <c r="X174" s="270">
        <f t="shared" ca="1" si="7"/>
        <v>0</v>
      </c>
      <c r="Y174" s="270"/>
      <c r="Z174" s="270"/>
      <c r="AB174" s="272" t="str">
        <f t="shared" si="8"/>
        <v/>
      </c>
    </row>
    <row r="175" spans="1:28" s="271" customFormat="1" ht="20.25">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6"/>
        <v/>
      </c>
      <c r="T175" s="224" t="str">
        <f ca="1">IF(B175="","",IF(ISERROR(MATCH($J175,SorP!$B$1:$B$6230,0)),"",INDIRECT("'SorP'!$A$"&amp;MATCH($J175,SorP!$B$1:$B$6230,0))))</f>
        <v/>
      </c>
      <c r="U175" s="239"/>
      <c r="V175" s="269" t="e">
        <f>IF(C175="",NA(),MATCH($B175&amp;$C175,'Smelter Look-up'!$J:$J,0))</f>
        <v>#N/A</v>
      </c>
      <c r="W175" s="270"/>
      <c r="X175" s="270">
        <f t="shared" ca="1" si="7"/>
        <v>0</v>
      </c>
      <c r="Y175" s="270"/>
      <c r="Z175" s="270"/>
      <c r="AB175" s="272" t="str">
        <f t="shared" si="8"/>
        <v/>
      </c>
    </row>
    <row r="176" spans="1:28" s="271" customFormat="1" ht="20.25">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6"/>
        <v/>
      </c>
      <c r="T176" s="224" t="str">
        <f ca="1">IF(B176="","",IF(ISERROR(MATCH($J176,SorP!$B$1:$B$6230,0)),"",INDIRECT("'SorP'!$A$"&amp;MATCH($J176,SorP!$B$1:$B$6230,0))))</f>
        <v/>
      </c>
      <c r="U176" s="239"/>
      <c r="V176" s="269" t="e">
        <f>IF(C176="",NA(),MATCH($B176&amp;$C176,'Smelter Look-up'!$J:$J,0))</f>
        <v>#N/A</v>
      </c>
      <c r="W176" s="270"/>
      <c r="X176" s="270">
        <f t="shared" ca="1" si="7"/>
        <v>0</v>
      </c>
      <c r="Y176" s="270"/>
      <c r="Z176" s="270"/>
      <c r="AB176" s="272" t="str">
        <f t="shared" si="8"/>
        <v/>
      </c>
    </row>
    <row r="177" spans="1:28" s="271" customFormat="1" ht="20.25">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6"/>
        <v/>
      </c>
      <c r="T177" s="224" t="str">
        <f ca="1">IF(B177="","",IF(ISERROR(MATCH($J177,SorP!$B$1:$B$6230,0)),"",INDIRECT("'SorP'!$A$"&amp;MATCH($J177,SorP!$B$1:$B$6230,0))))</f>
        <v/>
      </c>
      <c r="U177" s="239"/>
      <c r="V177" s="269" t="e">
        <f>IF(C177="",NA(),MATCH($B177&amp;$C177,'Smelter Look-up'!$J:$J,0))</f>
        <v>#N/A</v>
      </c>
      <c r="W177" s="270"/>
      <c r="X177" s="270">
        <f t="shared" ca="1" si="7"/>
        <v>0</v>
      </c>
      <c r="Y177" s="270"/>
      <c r="Z177" s="270"/>
      <c r="AB177" s="272" t="str">
        <f t="shared" si="8"/>
        <v/>
      </c>
    </row>
    <row r="178" spans="1:28" s="271" customFormat="1" ht="20.25">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6"/>
        <v/>
      </c>
      <c r="T178" s="224" t="str">
        <f ca="1">IF(B178="","",IF(ISERROR(MATCH($J178,SorP!$B$1:$B$6230,0)),"",INDIRECT("'SorP'!$A$"&amp;MATCH($J178,SorP!$B$1:$B$6230,0))))</f>
        <v/>
      </c>
      <c r="U178" s="239"/>
      <c r="V178" s="269" t="e">
        <f>IF(C178="",NA(),MATCH($B178&amp;$C178,'Smelter Look-up'!$J:$J,0))</f>
        <v>#N/A</v>
      </c>
      <c r="W178" s="270"/>
      <c r="X178" s="270">
        <f t="shared" ca="1" si="7"/>
        <v>0</v>
      </c>
      <c r="Y178" s="270"/>
      <c r="Z178" s="270"/>
      <c r="AB178" s="272" t="str">
        <f t="shared" si="8"/>
        <v/>
      </c>
    </row>
    <row r="179" spans="1:28" s="271" customFormat="1" ht="20.25">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6"/>
        <v/>
      </c>
      <c r="T179" s="224" t="str">
        <f ca="1">IF(B179="","",IF(ISERROR(MATCH($J179,SorP!$B$1:$B$6230,0)),"",INDIRECT("'SorP'!$A$"&amp;MATCH($J179,SorP!$B$1:$B$6230,0))))</f>
        <v/>
      </c>
      <c r="U179" s="239"/>
      <c r="V179" s="269" t="e">
        <f>IF(C179="",NA(),MATCH($B179&amp;$C179,'Smelter Look-up'!$J:$J,0))</f>
        <v>#N/A</v>
      </c>
      <c r="W179" s="270"/>
      <c r="X179" s="270">
        <f t="shared" ca="1" si="7"/>
        <v>0</v>
      </c>
      <c r="Y179" s="270"/>
      <c r="Z179" s="270"/>
      <c r="AB179" s="272" t="str">
        <f t="shared" si="8"/>
        <v/>
      </c>
    </row>
    <row r="180" spans="1:28" s="271" customFormat="1" ht="20.25">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6"/>
        <v/>
      </c>
      <c r="T180" s="224" t="str">
        <f ca="1">IF(B180="","",IF(ISERROR(MATCH($J180,SorP!$B$1:$B$6230,0)),"",INDIRECT("'SorP'!$A$"&amp;MATCH($J180,SorP!$B$1:$B$6230,0))))</f>
        <v/>
      </c>
      <c r="U180" s="239"/>
      <c r="V180" s="269" t="e">
        <f>IF(C180="",NA(),MATCH($B180&amp;$C180,'Smelter Look-up'!$J:$J,0))</f>
        <v>#N/A</v>
      </c>
      <c r="W180" s="270"/>
      <c r="X180" s="270">
        <f t="shared" ca="1" si="7"/>
        <v>0</v>
      </c>
      <c r="Y180" s="270"/>
      <c r="Z180" s="270"/>
      <c r="AB180" s="272" t="str">
        <f t="shared" si="8"/>
        <v/>
      </c>
    </row>
    <row r="181" spans="1:28" s="271" customFormat="1" ht="20.25">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6"/>
        <v/>
      </c>
      <c r="T181" s="224" t="str">
        <f ca="1">IF(B181="","",IF(ISERROR(MATCH($J181,SorP!$B$1:$B$6230,0)),"",INDIRECT("'SorP'!$A$"&amp;MATCH($J181,SorP!$B$1:$B$6230,0))))</f>
        <v/>
      </c>
      <c r="U181" s="239"/>
      <c r="V181" s="269" t="e">
        <f>IF(C181="",NA(),MATCH($B181&amp;$C181,'Smelter Look-up'!$J:$J,0))</f>
        <v>#N/A</v>
      </c>
      <c r="W181" s="270"/>
      <c r="X181" s="270">
        <f t="shared" ca="1" si="7"/>
        <v>0</v>
      </c>
      <c r="Y181" s="270"/>
      <c r="Z181" s="270"/>
      <c r="AB181" s="272" t="str">
        <f t="shared" si="8"/>
        <v/>
      </c>
    </row>
    <row r="182" spans="1:28" s="271" customFormat="1" ht="20.25">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6"/>
        <v/>
      </c>
      <c r="T182" s="224" t="str">
        <f ca="1">IF(B182="","",IF(ISERROR(MATCH($J182,SorP!$B$1:$B$6230,0)),"",INDIRECT("'SorP'!$A$"&amp;MATCH($J182,SorP!$B$1:$B$6230,0))))</f>
        <v/>
      </c>
      <c r="U182" s="239"/>
      <c r="V182" s="269" t="e">
        <f>IF(C182="",NA(),MATCH($B182&amp;$C182,'Smelter Look-up'!$J:$J,0))</f>
        <v>#N/A</v>
      </c>
      <c r="W182" s="270"/>
      <c r="X182" s="270">
        <f t="shared" ca="1" si="7"/>
        <v>0</v>
      </c>
      <c r="Y182" s="270"/>
      <c r="Z182" s="270"/>
      <c r="AB182" s="272" t="str">
        <f t="shared" si="8"/>
        <v/>
      </c>
    </row>
    <row r="183" spans="1:28" s="271" customFormat="1" ht="20.25">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6"/>
        <v/>
      </c>
      <c r="T183" s="224" t="str">
        <f ca="1">IF(B183="","",IF(ISERROR(MATCH($J183,SorP!$B$1:$B$6230,0)),"",INDIRECT("'SorP'!$A$"&amp;MATCH($J183,SorP!$B$1:$B$6230,0))))</f>
        <v/>
      </c>
      <c r="U183" s="239"/>
      <c r="V183" s="269" t="e">
        <f>IF(C183="",NA(),MATCH($B183&amp;$C183,'Smelter Look-up'!$J:$J,0))</f>
        <v>#N/A</v>
      </c>
      <c r="W183" s="270"/>
      <c r="X183" s="270">
        <f t="shared" ca="1" si="7"/>
        <v>0</v>
      </c>
      <c r="Y183" s="270"/>
      <c r="Z183" s="270"/>
      <c r="AB183" s="272" t="str">
        <f t="shared" si="8"/>
        <v/>
      </c>
    </row>
    <row r="184" spans="1:28" s="271" customFormat="1" ht="20.25">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6"/>
        <v/>
      </c>
      <c r="T184" s="224" t="str">
        <f ca="1">IF(B184="","",IF(ISERROR(MATCH($J184,SorP!$B$1:$B$6230,0)),"",INDIRECT("'SorP'!$A$"&amp;MATCH($J184,SorP!$B$1:$B$6230,0))))</f>
        <v/>
      </c>
      <c r="U184" s="239"/>
      <c r="V184" s="269" t="e">
        <f>IF(C184="",NA(),MATCH($B184&amp;$C184,'Smelter Look-up'!$J:$J,0))</f>
        <v>#N/A</v>
      </c>
      <c r="W184" s="270"/>
      <c r="X184" s="270">
        <f t="shared" ca="1" si="7"/>
        <v>0</v>
      </c>
      <c r="Y184" s="270"/>
      <c r="Z184" s="270"/>
      <c r="AB184" s="272" t="str">
        <f t="shared" si="8"/>
        <v/>
      </c>
    </row>
    <row r="185" spans="1:28" s="271" customFormat="1" ht="20.25">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6"/>
        <v/>
      </c>
      <c r="T185" s="224" t="str">
        <f ca="1">IF(B185="","",IF(ISERROR(MATCH($J185,SorP!$B$1:$B$6230,0)),"",INDIRECT("'SorP'!$A$"&amp;MATCH($J185,SorP!$B$1:$B$6230,0))))</f>
        <v/>
      </c>
      <c r="U185" s="239"/>
      <c r="V185" s="269" t="e">
        <f>IF(C185="",NA(),MATCH($B185&amp;$C185,'Smelter Look-up'!$J:$J,0))</f>
        <v>#N/A</v>
      </c>
      <c r="W185" s="270"/>
      <c r="X185" s="270">
        <f t="shared" ca="1" si="7"/>
        <v>0</v>
      </c>
      <c r="Y185" s="270"/>
      <c r="Z185" s="270"/>
      <c r="AB185" s="272" t="str">
        <f t="shared" si="8"/>
        <v/>
      </c>
    </row>
    <row r="186" spans="1:28" s="271" customFormat="1" ht="20.25">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6"/>
        <v/>
      </c>
      <c r="T186" s="224" t="str">
        <f ca="1">IF(B186="","",IF(ISERROR(MATCH($J186,SorP!$B$1:$B$6230,0)),"",INDIRECT("'SorP'!$A$"&amp;MATCH($J186,SorP!$B$1:$B$6230,0))))</f>
        <v/>
      </c>
      <c r="U186" s="239"/>
      <c r="V186" s="269" t="e">
        <f>IF(C186="",NA(),MATCH($B186&amp;$C186,'Smelter Look-up'!$J:$J,0))</f>
        <v>#N/A</v>
      </c>
      <c r="W186" s="270"/>
      <c r="X186" s="270">
        <f t="shared" ca="1" si="7"/>
        <v>0</v>
      </c>
      <c r="Y186" s="270"/>
      <c r="Z186" s="270"/>
      <c r="AB186" s="272" t="str">
        <f t="shared" si="8"/>
        <v/>
      </c>
    </row>
    <row r="187" spans="1:28" s="271" customFormat="1" ht="20.25">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6"/>
        <v/>
      </c>
      <c r="T187" s="224" t="str">
        <f ca="1">IF(B187="","",IF(ISERROR(MATCH($J187,SorP!$B$1:$B$6230,0)),"",INDIRECT("'SorP'!$A$"&amp;MATCH($J187,SorP!$B$1:$B$6230,0))))</f>
        <v/>
      </c>
      <c r="U187" s="239"/>
      <c r="V187" s="269" t="e">
        <f>IF(C187="",NA(),MATCH($B187&amp;$C187,'Smelter Look-up'!$J:$J,0))</f>
        <v>#N/A</v>
      </c>
      <c r="W187" s="270"/>
      <c r="X187" s="270">
        <f t="shared" ca="1" si="7"/>
        <v>0</v>
      </c>
      <c r="Y187" s="270"/>
      <c r="Z187" s="270"/>
      <c r="AB187" s="272" t="str">
        <f t="shared" si="8"/>
        <v/>
      </c>
    </row>
    <row r="188" spans="1:28" s="271" customFormat="1" ht="20.25">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6"/>
        <v/>
      </c>
      <c r="T188" s="224" t="str">
        <f ca="1">IF(B188="","",IF(ISERROR(MATCH($J188,SorP!$B$1:$B$6230,0)),"",INDIRECT("'SorP'!$A$"&amp;MATCH($J188,SorP!$B$1:$B$6230,0))))</f>
        <v/>
      </c>
      <c r="U188" s="239"/>
      <c r="V188" s="269" t="e">
        <f>IF(C188="",NA(),MATCH($B188&amp;$C188,'Smelter Look-up'!$J:$J,0))</f>
        <v>#N/A</v>
      </c>
      <c r="W188" s="270"/>
      <c r="X188" s="270">
        <f t="shared" ca="1" si="7"/>
        <v>0</v>
      </c>
      <c r="Y188" s="270"/>
      <c r="Z188" s="270"/>
      <c r="AB188" s="272" t="str">
        <f t="shared" si="8"/>
        <v/>
      </c>
    </row>
    <row r="189" spans="1:28" s="271" customFormat="1" ht="20.25">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6"/>
        <v/>
      </c>
      <c r="T189" s="224" t="str">
        <f ca="1">IF(B189="","",IF(ISERROR(MATCH($J189,SorP!$B$1:$B$6230,0)),"",INDIRECT("'SorP'!$A$"&amp;MATCH($J189,SorP!$B$1:$B$6230,0))))</f>
        <v/>
      </c>
      <c r="U189" s="239"/>
      <c r="V189" s="269" t="e">
        <f>IF(C189="",NA(),MATCH($B189&amp;$C189,'Smelter Look-up'!$J:$J,0))</f>
        <v>#N/A</v>
      </c>
      <c r="W189" s="270"/>
      <c r="X189" s="270">
        <f t="shared" ca="1" si="7"/>
        <v>0</v>
      </c>
      <c r="Y189" s="270"/>
      <c r="Z189" s="270"/>
      <c r="AB189" s="272" t="str">
        <f t="shared" si="8"/>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6"/>
        <v/>
      </c>
      <c r="T190" s="224" t="str">
        <f ca="1">IF(B190="","",IF(ISERROR(MATCH($J190,SorP!$B$1:$B$6230,0)),"",INDIRECT("'SorP'!$A$"&amp;MATCH($J190,SorP!$B$1:$B$6230,0))))</f>
        <v/>
      </c>
      <c r="U190" s="239"/>
      <c r="V190" s="269" t="e">
        <f>IF(C190="",NA(),MATCH($B190&amp;$C190,'Smelter Look-up'!$J:$J,0))</f>
        <v>#N/A</v>
      </c>
      <c r="W190" s="270"/>
      <c r="X190" s="270">
        <f t="shared" ca="1" si="7"/>
        <v>0</v>
      </c>
      <c r="Y190" s="270"/>
      <c r="Z190" s="270"/>
      <c r="AB190" s="272" t="str">
        <f t="shared" si="8"/>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6"/>
        <v/>
      </c>
      <c r="T191" s="224" t="str">
        <f ca="1">IF(B191="","",IF(ISERROR(MATCH($J191,SorP!$B$1:$B$6230,0)),"",INDIRECT("'SorP'!$A$"&amp;MATCH($J191,SorP!$B$1:$B$6230,0))))</f>
        <v/>
      </c>
      <c r="U191" s="239"/>
      <c r="V191" s="269" t="e">
        <f>IF(C191="",NA(),MATCH($B191&amp;$C191,'Smelter Look-up'!$J:$J,0))</f>
        <v>#N/A</v>
      </c>
      <c r="W191" s="270"/>
      <c r="X191" s="270">
        <f t="shared" ca="1" si="7"/>
        <v>0</v>
      </c>
      <c r="Y191" s="270"/>
      <c r="Z191" s="270"/>
      <c r="AB191" s="272" t="str">
        <f t="shared" si="8"/>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6"/>
        <v/>
      </c>
      <c r="T192" s="224" t="str">
        <f ca="1">IF(B192="","",IF(ISERROR(MATCH($J192,SorP!$B$1:$B$6230,0)),"",INDIRECT("'SorP'!$A$"&amp;MATCH($J192,SorP!$B$1:$B$6230,0))))</f>
        <v/>
      </c>
      <c r="U192" s="239"/>
      <c r="V192" s="269" t="e">
        <f>IF(C192="",NA(),MATCH($B192&amp;$C192,'Smelter Look-up'!$J:$J,0))</f>
        <v>#N/A</v>
      </c>
      <c r="W192" s="270"/>
      <c r="X192" s="270">
        <f t="shared" ca="1" si="7"/>
        <v>0</v>
      </c>
      <c r="Y192" s="270"/>
      <c r="Z192" s="270"/>
      <c r="AB192" s="272" t="str">
        <f t="shared" si="8"/>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6"/>
        <v/>
      </c>
      <c r="T193" s="224" t="str">
        <f ca="1">IF(B193="","",IF(ISERROR(MATCH($J193,SorP!$B$1:$B$6230,0)),"",INDIRECT("'SorP'!$A$"&amp;MATCH($J193,SorP!$B$1:$B$6230,0))))</f>
        <v/>
      </c>
      <c r="U193" s="239"/>
      <c r="V193" s="269" t="e">
        <f>IF(C193="",NA(),MATCH($B193&amp;$C193,'Smelter Look-up'!$J:$J,0))</f>
        <v>#N/A</v>
      </c>
      <c r="W193" s="270"/>
      <c r="X193" s="270">
        <f t="shared" ca="1" si="7"/>
        <v>0</v>
      </c>
      <c r="Y193" s="270"/>
      <c r="Z193" s="270"/>
      <c r="AB193" s="272" t="str">
        <f t="shared" si="8"/>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6"/>
        <v/>
      </c>
      <c r="T194" s="224" t="str">
        <f ca="1">IF(B194="","",IF(ISERROR(MATCH($J194,SorP!$B$1:$B$6230,0)),"",INDIRECT("'SorP'!$A$"&amp;MATCH($J194,SorP!$B$1:$B$6230,0))))</f>
        <v/>
      </c>
      <c r="U194" s="239"/>
      <c r="V194" s="269" t="e">
        <f>IF(C194="",NA(),MATCH($B194&amp;$C194,'Smelter Look-up'!$J:$J,0))</f>
        <v>#N/A</v>
      </c>
      <c r="W194" s="270"/>
      <c r="X194" s="270">
        <f t="shared" ca="1" si="7"/>
        <v>0</v>
      </c>
      <c r="Y194" s="270"/>
      <c r="Z194" s="270"/>
      <c r="AB194" s="272" t="str">
        <f t="shared" si="8"/>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6"/>
        <v/>
      </c>
      <c r="T195" s="224" t="str">
        <f ca="1">IF(B195="","",IF(ISERROR(MATCH($J195,SorP!$B$1:$B$6230,0)),"",INDIRECT("'SorP'!$A$"&amp;MATCH($J195,SorP!$B$1:$B$6230,0))))</f>
        <v/>
      </c>
      <c r="U195" s="239"/>
      <c r="V195" s="269" t="e">
        <f>IF(C195="",NA(),MATCH($B195&amp;$C195,'Smelter Look-up'!$J:$J,0))</f>
        <v>#N/A</v>
      </c>
      <c r="W195" s="270"/>
      <c r="X195" s="270">
        <f t="shared" ca="1" si="7"/>
        <v>0</v>
      </c>
      <c r="Y195" s="270"/>
      <c r="Z195" s="270"/>
      <c r="AB195" s="272" t="str">
        <f t="shared" si="8"/>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6"/>
        <v/>
      </c>
      <c r="T196" s="224" t="str">
        <f ca="1">IF(B196="","",IF(ISERROR(MATCH($J196,SorP!$B$1:$B$6230,0)),"",INDIRECT("'SorP'!$A$"&amp;MATCH($J196,SorP!$B$1:$B$6230,0))))</f>
        <v/>
      </c>
      <c r="U196" s="239"/>
      <c r="V196" s="269" t="e">
        <f>IF(C196="",NA(),MATCH($B196&amp;$C196,'Smelter Look-up'!$J:$J,0))</f>
        <v>#N/A</v>
      </c>
      <c r="W196" s="270"/>
      <c r="X196" s="270">
        <f t="shared" ca="1" si="7"/>
        <v>0</v>
      </c>
      <c r="Y196" s="270"/>
      <c r="Z196" s="270"/>
      <c r="AB196" s="272" t="str">
        <f t="shared" si="8"/>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9">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0">IF(AND(C197="Smelter not listed",OR(LEN(D197)=0,LEN(E197)=0)),1,0)</f>
        <v>0</v>
      </c>
      <c r="Y197" s="270"/>
      <c r="Z197" s="270"/>
      <c r="AB197" s="272" t="str">
        <f t="shared" ref="AB197:AB260" si="11">B197&amp;C197</f>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9"/>
        <v/>
      </c>
      <c r="T198" s="224" t="str">
        <f ca="1">IF(B198="","",IF(ISERROR(MATCH($J198,SorP!$B$1:$B$6230,0)),"",INDIRECT("'SorP'!$A$"&amp;MATCH($J198,SorP!$B$1:$B$6230,0))))</f>
        <v/>
      </c>
      <c r="U198" s="239"/>
      <c r="V198" s="269" t="e">
        <f>IF(C198="",NA(),MATCH($B198&amp;$C198,'Smelter Look-up'!$J:$J,0))</f>
        <v>#N/A</v>
      </c>
      <c r="W198" s="270"/>
      <c r="X198" s="270">
        <f t="shared" ca="1" si="10"/>
        <v>0</v>
      </c>
      <c r="Y198" s="270"/>
      <c r="Z198" s="270"/>
      <c r="AB198" s="272" t="str">
        <f t="shared" si="11"/>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9"/>
        <v/>
      </c>
      <c r="T255" s="224" t="str">
        <f ca="1">IF(B255="","",IF(ISERROR(MATCH($J255,SorP!$B$1:$B$6230,0)),"",INDIRECT("'SorP'!$A$"&amp;MATCH($J255,SorP!$B$1:$B$6230,0))))</f>
        <v/>
      </c>
      <c r="U255" s="239"/>
      <c r="V255" s="269" t="e">
        <f>IF(C255="",NA(),MATCH($B255&amp;$C255,'Smelter Look-up'!$J:$J,0))</f>
        <v>#N/A</v>
      </c>
      <c r="W255" s="270"/>
      <c r="X255" s="270">
        <f t="shared" ca="1" si="10"/>
        <v>0</v>
      </c>
      <c r="Y255" s="270"/>
      <c r="Z255" s="270"/>
      <c r="AB255" s="272" t="str">
        <f t="shared" si="11"/>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9"/>
        <v/>
      </c>
      <c r="T256" s="224" t="str">
        <f ca="1">IF(B256="","",IF(ISERROR(MATCH($J256,SorP!$B$1:$B$6230,0)),"",INDIRECT("'SorP'!$A$"&amp;MATCH($J256,SorP!$B$1:$B$6230,0))))</f>
        <v/>
      </c>
      <c r="U256" s="239"/>
      <c r="V256" s="269" t="e">
        <f>IF(C256="",NA(),MATCH($B256&amp;$C256,'Smelter Look-up'!$J:$J,0))</f>
        <v>#N/A</v>
      </c>
      <c r="W256" s="270"/>
      <c r="X256" s="270">
        <f t="shared" ca="1" si="10"/>
        <v>0</v>
      </c>
      <c r="Y256" s="270"/>
      <c r="Z256" s="270"/>
      <c r="AB256" s="272" t="str">
        <f t="shared" si="11"/>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9"/>
        <v/>
      </c>
      <c r="T257" s="224" t="str">
        <f ca="1">IF(B257="","",IF(ISERROR(MATCH($J257,SorP!$B$1:$B$6230,0)),"",INDIRECT("'SorP'!$A$"&amp;MATCH($J257,SorP!$B$1:$B$6230,0))))</f>
        <v/>
      </c>
      <c r="U257" s="239"/>
      <c r="V257" s="269" t="e">
        <f>IF(C257="",NA(),MATCH($B257&amp;$C257,'Smelter Look-up'!$J:$J,0))</f>
        <v>#N/A</v>
      </c>
      <c r="W257" s="270"/>
      <c r="X257" s="270">
        <f t="shared" ca="1" si="10"/>
        <v>0</v>
      </c>
      <c r="Y257" s="270"/>
      <c r="Z257" s="270"/>
      <c r="AB257" s="272" t="str">
        <f t="shared" si="11"/>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9"/>
        <v/>
      </c>
      <c r="T258" s="224" t="str">
        <f ca="1">IF(B258="","",IF(ISERROR(MATCH($J258,SorP!$B$1:$B$6230,0)),"",INDIRECT("'SorP'!$A$"&amp;MATCH($J258,SorP!$B$1:$B$6230,0))))</f>
        <v/>
      </c>
      <c r="U258" s="239"/>
      <c r="V258" s="269" t="e">
        <f>IF(C258="",NA(),MATCH($B258&amp;$C258,'Smelter Look-up'!$J:$J,0))</f>
        <v>#N/A</v>
      </c>
      <c r="W258" s="270"/>
      <c r="X258" s="270">
        <f t="shared" ca="1" si="10"/>
        <v>0</v>
      </c>
      <c r="Y258" s="270"/>
      <c r="Z258" s="270"/>
      <c r="AB258" s="272" t="str">
        <f t="shared" si="11"/>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9"/>
        <v/>
      </c>
      <c r="T259" s="224" t="str">
        <f ca="1">IF(B259="","",IF(ISERROR(MATCH($J259,SorP!$B$1:$B$6230,0)),"",INDIRECT("'SorP'!$A$"&amp;MATCH($J259,SorP!$B$1:$B$6230,0))))</f>
        <v/>
      </c>
      <c r="U259" s="239"/>
      <c r="V259" s="269" t="e">
        <f>IF(C259="",NA(),MATCH($B259&amp;$C259,'Smelter Look-up'!$J:$J,0))</f>
        <v>#N/A</v>
      </c>
      <c r="W259" s="270"/>
      <c r="X259" s="270">
        <f t="shared" ca="1" si="10"/>
        <v>0</v>
      </c>
      <c r="Y259" s="270"/>
      <c r="Z259" s="270"/>
      <c r="AB259" s="272" t="str">
        <f t="shared" si="11"/>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9"/>
        <v/>
      </c>
      <c r="T260" s="224" t="str">
        <f ca="1">IF(B260="","",IF(ISERROR(MATCH($J260,SorP!$B$1:$B$6230,0)),"",INDIRECT("'SorP'!$A$"&amp;MATCH($J260,SorP!$B$1:$B$6230,0))))</f>
        <v/>
      </c>
      <c r="U260" s="239"/>
      <c r="V260" s="269" t="e">
        <f>IF(C260="",NA(),MATCH($B260&amp;$C260,'Smelter Look-up'!$J:$J,0))</f>
        <v>#N/A</v>
      </c>
      <c r="W260" s="270"/>
      <c r="X260" s="270">
        <f t="shared" ca="1" si="10"/>
        <v>0</v>
      </c>
      <c r="Y260" s="270"/>
      <c r="Z260" s="270"/>
      <c r="AB260" s="272" t="str">
        <f t="shared" si="11"/>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2">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3">IF(AND(C261="Smelter not listed",OR(LEN(D261)=0,LEN(E261)=0)),1,0)</f>
        <v>0</v>
      </c>
      <c r="Y261" s="270"/>
      <c r="Z261" s="270"/>
      <c r="AB261" s="272" t="str">
        <f t="shared" ref="AB261:AB324" si="14">B261&amp;C261</f>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2"/>
        <v/>
      </c>
      <c r="T319" s="224" t="str">
        <f ca="1">IF(B319="","",IF(ISERROR(MATCH($J319,SorP!$B$1:$B$6230,0)),"",INDIRECT("'SorP'!$A$"&amp;MATCH($J319,SorP!$B$1:$B$6230,0))))</f>
        <v/>
      </c>
      <c r="U319" s="239"/>
      <c r="V319" s="269" t="e">
        <f>IF(C319="",NA(),MATCH($B319&amp;$C319,'Smelter Look-up'!$J:$J,0))</f>
        <v>#N/A</v>
      </c>
      <c r="W319" s="270"/>
      <c r="X319" s="270">
        <f t="shared" ca="1" si="13"/>
        <v>0</v>
      </c>
      <c r="Y319" s="270"/>
      <c r="Z319" s="270"/>
      <c r="AB319" s="272" t="str">
        <f t="shared" si="14"/>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2"/>
        <v/>
      </c>
      <c r="T320" s="224" t="str">
        <f ca="1">IF(B320="","",IF(ISERROR(MATCH($J320,SorP!$B$1:$B$6230,0)),"",INDIRECT("'SorP'!$A$"&amp;MATCH($J320,SorP!$B$1:$B$6230,0))))</f>
        <v/>
      </c>
      <c r="U320" s="239"/>
      <c r="V320" s="269" t="e">
        <f>IF(C320="",NA(),MATCH($B320&amp;$C320,'Smelter Look-up'!$J:$J,0))</f>
        <v>#N/A</v>
      </c>
      <c r="W320" s="270"/>
      <c r="X320" s="270">
        <f t="shared" ca="1" si="13"/>
        <v>0</v>
      </c>
      <c r="Y320" s="270"/>
      <c r="Z320" s="270"/>
      <c r="AB320" s="272" t="str">
        <f t="shared" si="14"/>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2"/>
        <v/>
      </c>
      <c r="T321" s="224" t="str">
        <f ca="1">IF(B321="","",IF(ISERROR(MATCH($J321,SorP!$B$1:$B$6230,0)),"",INDIRECT("'SorP'!$A$"&amp;MATCH($J321,SorP!$B$1:$B$6230,0))))</f>
        <v/>
      </c>
      <c r="U321" s="239"/>
      <c r="V321" s="269" t="e">
        <f>IF(C321="",NA(),MATCH($B321&amp;$C321,'Smelter Look-up'!$J:$J,0))</f>
        <v>#N/A</v>
      </c>
      <c r="W321" s="270"/>
      <c r="X321" s="270">
        <f t="shared" ca="1" si="13"/>
        <v>0</v>
      </c>
      <c r="Y321" s="270"/>
      <c r="Z321" s="270"/>
      <c r="AB321" s="272" t="str">
        <f t="shared" si="14"/>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2"/>
        <v/>
      </c>
      <c r="T322" s="224" t="str">
        <f ca="1">IF(B322="","",IF(ISERROR(MATCH($J322,SorP!$B$1:$B$6230,0)),"",INDIRECT("'SorP'!$A$"&amp;MATCH($J322,SorP!$B$1:$B$6230,0))))</f>
        <v/>
      </c>
      <c r="U322" s="239"/>
      <c r="V322" s="269" t="e">
        <f>IF(C322="",NA(),MATCH($B322&amp;$C322,'Smelter Look-up'!$J:$J,0))</f>
        <v>#N/A</v>
      </c>
      <c r="W322" s="270"/>
      <c r="X322" s="270">
        <f t="shared" ca="1" si="13"/>
        <v>0</v>
      </c>
      <c r="Y322" s="270"/>
      <c r="Z322" s="270"/>
      <c r="AB322" s="272" t="str">
        <f t="shared" si="14"/>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2"/>
        <v/>
      </c>
      <c r="T323" s="224" t="str">
        <f ca="1">IF(B323="","",IF(ISERROR(MATCH($J323,SorP!$B$1:$B$6230,0)),"",INDIRECT("'SorP'!$A$"&amp;MATCH($J323,SorP!$B$1:$B$6230,0))))</f>
        <v/>
      </c>
      <c r="U323" s="239"/>
      <c r="V323" s="269" t="e">
        <f>IF(C323="",NA(),MATCH($B323&amp;$C323,'Smelter Look-up'!$J:$J,0))</f>
        <v>#N/A</v>
      </c>
      <c r="W323" s="270"/>
      <c r="X323" s="270">
        <f t="shared" ca="1" si="13"/>
        <v>0</v>
      </c>
      <c r="Y323" s="270"/>
      <c r="Z323" s="270"/>
      <c r="AB323" s="272" t="str">
        <f t="shared" si="14"/>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2"/>
        <v/>
      </c>
      <c r="T324" s="224" t="str">
        <f ca="1">IF(B324="","",IF(ISERROR(MATCH($J324,SorP!$B$1:$B$6230,0)),"",INDIRECT("'SorP'!$A$"&amp;MATCH($J324,SorP!$B$1:$B$6230,0))))</f>
        <v/>
      </c>
      <c r="U324" s="239"/>
      <c r="V324" s="269" t="e">
        <f>IF(C324="",NA(),MATCH($B324&amp;$C324,'Smelter Look-up'!$J:$J,0))</f>
        <v>#N/A</v>
      </c>
      <c r="W324" s="270"/>
      <c r="X324" s="270">
        <f t="shared" ca="1" si="13"/>
        <v>0</v>
      </c>
      <c r="Y324" s="270"/>
      <c r="Z324" s="270"/>
      <c r="AB324" s="272" t="str">
        <f t="shared" si="14"/>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5">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6">IF(AND(C325="Smelter not listed",OR(LEN(D325)=0,LEN(E325)=0)),1,0)</f>
        <v>0</v>
      </c>
      <c r="Y325" s="270"/>
      <c r="Z325" s="270"/>
      <c r="AB325" s="272" t="str">
        <f t="shared" ref="AB325:AB388" si="17">B325&amp;C325</f>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5"/>
        <v/>
      </c>
      <c r="T387" s="224" t="str">
        <f ca="1">IF(B387="","",IF(ISERROR(MATCH($J387,SorP!$B$1:$B$6230,0)),"",INDIRECT("'SorP'!$A$"&amp;MATCH($J387,SorP!$B$1:$B$6230,0))))</f>
        <v/>
      </c>
      <c r="U387" s="239"/>
      <c r="V387" s="269" t="e">
        <f>IF(C387="",NA(),MATCH($B387&amp;$C387,'Smelter Look-up'!$J:$J,0))</f>
        <v>#N/A</v>
      </c>
      <c r="W387" s="270"/>
      <c r="X387" s="270">
        <f t="shared" ca="1" si="16"/>
        <v>0</v>
      </c>
      <c r="Y387" s="270"/>
      <c r="Z387" s="270"/>
      <c r="AB387" s="272" t="str">
        <f t="shared" si="17"/>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5"/>
        <v/>
      </c>
      <c r="T388" s="224" t="str">
        <f ca="1">IF(B388="","",IF(ISERROR(MATCH($J388,SorP!$B$1:$B$6230,0)),"",INDIRECT("'SorP'!$A$"&amp;MATCH($J388,SorP!$B$1:$B$6230,0))))</f>
        <v/>
      </c>
      <c r="U388" s="239"/>
      <c r="V388" s="269" t="e">
        <f>IF(C388="",NA(),MATCH($B388&amp;$C388,'Smelter Look-up'!$J:$J,0))</f>
        <v>#N/A</v>
      </c>
      <c r="W388" s="270"/>
      <c r="X388" s="270">
        <f t="shared" ca="1" si="16"/>
        <v>0</v>
      </c>
      <c r="Y388" s="270"/>
      <c r="Z388" s="270"/>
      <c r="AB388" s="272" t="str">
        <f t="shared" si="17"/>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18">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19">IF(AND(C389="Smelter not listed",OR(LEN(D389)=0,LEN(E389)=0)),1,0)</f>
        <v>0</v>
      </c>
      <c r="Y389" s="270"/>
      <c r="Z389" s="270"/>
      <c r="AB389" s="272" t="str">
        <f t="shared" ref="AB389:AB452" si="20">B389&amp;C389</f>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18"/>
        <v/>
      </c>
      <c r="T451" s="224" t="str">
        <f ca="1">IF(B451="","",IF(ISERROR(MATCH($J451,SorP!$B$1:$B$6230,0)),"",INDIRECT("'SorP'!$A$"&amp;MATCH($J451,SorP!$B$1:$B$6230,0))))</f>
        <v/>
      </c>
      <c r="U451" s="239"/>
      <c r="V451" s="269" t="e">
        <f>IF(C451="",NA(),MATCH($B451&amp;$C451,'Smelter Look-up'!$J:$J,0))</f>
        <v>#N/A</v>
      </c>
      <c r="W451" s="270"/>
      <c r="X451" s="270">
        <f t="shared" ca="1" si="19"/>
        <v>0</v>
      </c>
      <c r="Y451" s="270"/>
      <c r="Z451" s="270"/>
      <c r="AB451" s="272" t="str">
        <f t="shared" si="20"/>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18"/>
        <v/>
      </c>
      <c r="T452" s="224" t="str">
        <f ca="1">IF(B452="","",IF(ISERROR(MATCH($J452,SorP!$B$1:$B$6230,0)),"",INDIRECT("'SorP'!$A$"&amp;MATCH($J452,SorP!$B$1:$B$6230,0))))</f>
        <v/>
      </c>
      <c r="U452" s="239"/>
      <c r="V452" s="269" t="e">
        <f>IF(C452="",NA(),MATCH($B452&amp;$C452,'Smelter Look-up'!$J:$J,0))</f>
        <v>#N/A</v>
      </c>
      <c r="W452" s="270"/>
      <c r="X452" s="270">
        <f t="shared" ca="1" si="19"/>
        <v>0</v>
      </c>
      <c r="Y452" s="270"/>
      <c r="Z452" s="270"/>
      <c r="AB452" s="272" t="str">
        <f t="shared" si="20"/>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1">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2">IF(AND(C453="Smelter not listed",OR(LEN(D453)=0,LEN(E453)=0)),1,0)</f>
        <v>0</v>
      </c>
      <c r="Y453" s="270"/>
      <c r="Z453" s="270"/>
      <c r="AB453" s="272" t="str">
        <f t="shared" ref="AB453:AB516" si="23">B453&amp;C453</f>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1"/>
        <v/>
      </c>
      <c r="T515" s="224" t="str">
        <f ca="1">IF(B515="","",IF(ISERROR(MATCH($J515,SorP!$B$1:$B$6230,0)),"",INDIRECT("'SorP'!$A$"&amp;MATCH($J515,SorP!$B$1:$B$6230,0))))</f>
        <v/>
      </c>
      <c r="U515" s="239"/>
      <c r="V515" s="269" t="e">
        <f>IF(C515="",NA(),MATCH($B515&amp;$C515,'Smelter Look-up'!$J:$J,0))</f>
        <v>#N/A</v>
      </c>
      <c r="W515" s="270"/>
      <c r="X515" s="270">
        <f t="shared" ca="1" si="22"/>
        <v>0</v>
      </c>
      <c r="Y515" s="270"/>
      <c r="Z515" s="270"/>
      <c r="AB515" s="272" t="str">
        <f t="shared" si="23"/>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1"/>
        <v/>
      </c>
      <c r="T516" s="224" t="str">
        <f ca="1">IF(B516="","",IF(ISERROR(MATCH($J516,SorP!$B$1:$B$6230,0)),"",INDIRECT("'SorP'!$A$"&amp;MATCH($J516,SorP!$B$1:$B$6230,0))))</f>
        <v/>
      </c>
      <c r="U516" s="239"/>
      <c r="V516" s="269" t="e">
        <f>IF(C516="",NA(),MATCH($B516&amp;$C516,'Smelter Look-up'!$J:$J,0))</f>
        <v>#N/A</v>
      </c>
      <c r="W516" s="270"/>
      <c r="X516" s="270">
        <f t="shared" ca="1" si="22"/>
        <v>0</v>
      </c>
      <c r="Y516" s="270"/>
      <c r="Z516" s="270"/>
      <c r="AB516" s="272" t="str">
        <f t="shared" si="23"/>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4">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5">IF(AND(C517="Smelter not listed",OR(LEN(D517)=0,LEN(E517)=0)),1,0)</f>
        <v>0</v>
      </c>
      <c r="Y517" s="270"/>
      <c r="Z517" s="270"/>
      <c r="AB517" s="272" t="str">
        <f t="shared" ref="AB517:AB580" si="26">B517&amp;C517</f>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4"/>
        <v/>
      </c>
      <c r="T579" s="224" t="str">
        <f ca="1">IF(B579="","",IF(ISERROR(MATCH($J579,SorP!$B$1:$B$6230,0)),"",INDIRECT("'SorP'!$A$"&amp;MATCH($J579,SorP!$B$1:$B$6230,0))))</f>
        <v/>
      </c>
      <c r="U579" s="239"/>
      <c r="V579" s="269" t="e">
        <f>IF(C579="",NA(),MATCH($B579&amp;$C579,'Smelter Look-up'!$J:$J,0))</f>
        <v>#N/A</v>
      </c>
      <c r="W579" s="270"/>
      <c r="X579" s="270">
        <f t="shared" ca="1" si="25"/>
        <v>0</v>
      </c>
      <c r="Y579" s="270"/>
      <c r="Z579" s="270"/>
      <c r="AB579" s="272" t="str">
        <f t="shared" si="26"/>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4"/>
        <v/>
      </c>
      <c r="T580" s="224" t="str">
        <f ca="1">IF(B580="","",IF(ISERROR(MATCH($J580,SorP!$B$1:$B$6230,0)),"",INDIRECT("'SorP'!$A$"&amp;MATCH($J580,SorP!$B$1:$B$6230,0))))</f>
        <v/>
      </c>
      <c r="U580" s="239"/>
      <c r="V580" s="269" t="e">
        <f>IF(C580="",NA(),MATCH($B580&amp;$C580,'Smelter Look-up'!$J:$J,0))</f>
        <v>#N/A</v>
      </c>
      <c r="W580" s="270"/>
      <c r="X580" s="270">
        <f t="shared" ca="1" si="25"/>
        <v>0</v>
      </c>
      <c r="Y580" s="270"/>
      <c r="Z580" s="270"/>
      <c r="AB580" s="272" t="str">
        <f t="shared" si="26"/>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27">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28">IF(AND(C581="Smelter not listed",OR(LEN(D581)=0,LEN(E581)=0)),1,0)</f>
        <v>0</v>
      </c>
      <c r="Y581" s="270"/>
      <c r="Z581" s="270"/>
      <c r="AB581" s="272" t="str">
        <f t="shared" ref="AB581:AB585" si="29">B581&amp;C581</f>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7"/>
        <v/>
      </c>
      <c r="T582" s="224" t="str">
        <f ca="1">IF(B582="","",IF(ISERROR(MATCH($J582,SorP!$B$1:$B$6230,0)),"",INDIRECT("'SorP'!$A$"&amp;MATCH($J582,SorP!$B$1:$B$6230,0))))</f>
        <v/>
      </c>
      <c r="U582" s="239"/>
      <c r="V582" s="269" t="e">
        <f>IF(C582="",NA(),MATCH($B582&amp;$C582,'Smelter Look-up'!$J:$J,0))</f>
        <v>#N/A</v>
      </c>
      <c r="W582" s="270"/>
      <c r="X582" s="270">
        <f t="shared" ca="1" si="28"/>
        <v>0</v>
      </c>
      <c r="Y582" s="270"/>
      <c r="Z582" s="270"/>
      <c r="AB582" s="272" t="str">
        <f t="shared" si="29"/>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7"/>
        <v/>
      </c>
      <c r="T583" s="224" t="str">
        <f ca="1">IF(B583="","",IF(ISERROR(MATCH($J583,SorP!$B$1:$B$6230,0)),"",INDIRECT("'SorP'!$A$"&amp;MATCH($J583,SorP!$B$1:$B$6230,0))))</f>
        <v/>
      </c>
      <c r="U583" s="239"/>
      <c r="V583" s="269" t="e">
        <f>IF(C583="",NA(),MATCH($B583&amp;$C583,'Smelter Look-up'!$J:$J,0))</f>
        <v>#N/A</v>
      </c>
      <c r="W583" s="270"/>
      <c r="X583" s="270">
        <f t="shared" ca="1" si="28"/>
        <v>0</v>
      </c>
      <c r="Y583" s="270"/>
      <c r="Z583" s="270"/>
      <c r="AB583" s="272" t="str">
        <f t="shared" si="29"/>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27"/>
        <v/>
      </c>
      <c r="T584" s="224" t="str">
        <f ca="1">IF(B584="","",IF(ISERROR(MATCH($J584,SorP!$B$1:$B$6230,0)),"",INDIRECT("'SorP'!$A$"&amp;MATCH($J584,SorP!$B$1:$B$6230,0))))</f>
        <v/>
      </c>
      <c r="U584" s="239"/>
      <c r="V584" s="269" t="e">
        <f>IF(C584="",NA(),MATCH($B584&amp;$C584,'Smelter Look-up'!$J:$J,0))</f>
        <v>#N/A</v>
      </c>
      <c r="W584" s="270"/>
      <c r="X584" s="270">
        <f t="shared" ca="1" si="28"/>
        <v>0</v>
      </c>
      <c r="Y584" s="270"/>
      <c r="Z584" s="270"/>
      <c r="AB584" s="272" t="str">
        <f t="shared" si="29"/>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27"/>
        <v/>
      </c>
      <c r="T585" s="224" t="str">
        <f ca="1">IF(B585="","",IF(ISERROR(MATCH($J585,SorP!$B$1:$B$6230,0)),"",INDIRECT("'SorP'!$A$"&amp;MATCH($J585,SorP!$B$1:$B$6230,0))))</f>
        <v/>
      </c>
      <c r="U585" s="239"/>
      <c r="V585" s="269" t="e">
        <f>IF(C585="",NA(),MATCH($B585&amp;$C585,'Smelter Look-up'!$J:$J,0))</f>
        <v>#N/A</v>
      </c>
      <c r="W585" s="270"/>
      <c r="X585" s="270">
        <f t="shared" ca="1" si="28"/>
        <v>0</v>
      </c>
      <c r="Y585" s="270"/>
      <c r="Z585" s="270"/>
      <c r="AB585" s="272" t="str">
        <f t="shared" si="29"/>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0">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1">IF(AND(C586="Smelter not listed",OR(LEN(D586)=0,LEN(E586)=0)),1,0)</f>
        <v>0</v>
      </c>
      <c r="Y586" s="270"/>
      <c r="Z586" s="270"/>
      <c r="AB586" s="272" t="str">
        <f t="shared" ref="AB586:AB634" si="32">B586&amp;C586</f>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0"/>
        <v/>
      </c>
      <c r="T629" s="224" t="str">
        <f ca="1">IF(B629="","",IF(ISERROR(MATCH($J629,SorP!$B$1:$B$6230,0)),"",INDIRECT("'SorP'!$A$"&amp;MATCH($J629,SorP!$B$1:$B$6230,0))))</f>
        <v/>
      </c>
      <c r="U629" s="239"/>
      <c r="V629" s="269" t="e">
        <f>IF(C629="",NA(),MATCH($B629&amp;$C629,'Smelter Look-up'!$J:$J,0))</f>
        <v>#N/A</v>
      </c>
      <c r="W629" s="270"/>
      <c r="X629" s="270">
        <f t="shared" ca="1" si="31"/>
        <v>0</v>
      </c>
      <c r="Y629" s="270"/>
      <c r="Z629" s="270"/>
      <c r="AB629" s="272" t="str">
        <f t="shared" si="32"/>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0"/>
        <v/>
      </c>
      <c r="T630" s="224" t="str">
        <f ca="1">IF(B630="","",IF(ISERROR(MATCH($J630,SorP!$B$1:$B$6230,0)),"",INDIRECT("'SorP'!$A$"&amp;MATCH($J630,SorP!$B$1:$B$6230,0))))</f>
        <v/>
      </c>
      <c r="U630" s="239"/>
      <c r="V630" s="269" t="e">
        <f>IF(C630="",NA(),MATCH($B630&amp;$C630,'Smelter Look-up'!$J:$J,0))</f>
        <v>#N/A</v>
      </c>
      <c r="W630" s="270"/>
      <c r="X630" s="270">
        <f t="shared" ca="1" si="31"/>
        <v>0</v>
      </c>
      <c r="Y630" s="270"/>
      <c r="Z630" s="270"/>
      <c r="AB630" s="272" t="str">
        <f t="shared" si="32"/>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0"/>
        <v/>
      </c>
      <c r="T631" s="224" t="str">
        <f ca="1">IF(B631="","",IF(ISERROR(MATCH($J631,SorP!$B$1:$B$6230,0)),"",INDIRECT("'SorP'!$A$"&amp;MATCH($J631,SorP!$B$1:$B$6230,0))))</f>
        <v/>
      </c>
      <c r="U631" s="239"/>
      <c r="V631" s="269" t="e">
        <f>IF(C631="",NA(),MATCH($B631&amp;$C631,'Smelter Look-up'!$J:$J,0))</f>
        <v>#N/A</v>
      </c>
      <c r="W631" s="270"/>
      <c r="X631" s="270">
        <f t="shared" ca="1" si="31"/>
        <v>0</v>
      </c>
      <c r="Y631" s="270"/>
      <c r="Z631" s="270"/>
      <c r="AB631" s="272" t="str">
        <f t="shared" si="32"/>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0"/>
        <v/>
      </c>
      <c r="T632" s="224" t="str">
        <f ca="1">IF(B632="","",IF(ISERROR(MATCH($J632,SorP!$B$1:$B$6230,0)),"",INDIRECT("'SorP'!$A$"&amp;MATCH($J632,SorP!$B$1:$B$6230,0))))</f>
        <v/>
      </c>
      <c r="U632" s="239"/>
      <c r="V632" s="269" t="e">
        <f>IF(C632="",NA(),MATCH($B632&amp;$C632,'Smelter Look-up'!$J:$J,0))</f>
        <v>#N/A</v>
      </c>
      <c r="W632" s="270"/>
      <c r="X632" s="270">
        <f t="shared" ca="1" si="31"/>
        <v>0</v>
      </c>
      <c r="Y632" s="270"/>
      <c r="Z632" s="270"/>
      <c r="AB632" s="272" t="str">
        <f t="shared" si="32"/>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0"/>
        <v/>
      </c>
      <c r="T633" s="224" t="str">
        <f ca="1">IF(B633="","",IF(ISERROR(MATCH($J633,SorP!$B$1:$B$6230,0)),"",INDIRECT("'SorP'!$A$"&amp;MATCH($J633,SorP!$B$1:$B$6230,0))))</f>
        <v/>
      </c>
      <c r="U633" s="239"/>
      <c r="V633" s="269" t="e">
        <f>IF(C633="",NA(),MATCH($B633&amp;$C633,'Smelter Look-up'!$J:$J,0))</f>
        <v>#N/A</v>
      </c>
      <c r="W633" s="270"/>
      <c r="X633" s="270">
        <f t="shared" ca="1" si="31"/>
        <v>0</v>
      </c>
      <c r="Y633" s="270"/>
      <c r="Z633" s="270"/>
      <c r="AB633" s="272" t="str">
        <f t="shared" si="32"/>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0"/>
        <v/>
      </c>
      <c r="T634" s="224" t="str">
        <f ca="1">IF(B634="","",IF(ISERROR(MATCH($J634,SorP!$B$1:$B$6230,0)),"",INDIRECT("'SorP'!$A$"&amp;MATCH($J634,SorP!$B$1:$B$6230,0))))</f>
        <v/>
      </c>
      <c r="U634" s="239"/>
      <c r="V634" s="269" t="e">
        <f>IF(C634="",NA(),MATCH($B634&amp;$C634,'Smelter Look-up'!$J:$J,0))</f>
        <v>#N/A</v>
      </c>
      <c r="W634" s="270"/>
      <c r="X634" s="270">
        <f t="shared" ca="1" si="31"/>
        <v>0</v>
      </c>
      <c r="Y634" s="270"/>
      <c r="Z634" s="270"/>
      <c r="AB634" s="272" t="str">
        <f t="shared" si="32"/>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3">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4">IF(AND(C635="Smelter not listed",OR(LEN(D635)=0,LEN(E635)=0)),1,0)</f>
        <v>0</v>
      </c>
      <c r="Y635" s="270"/>
      <c r="Z635" s="270"/>
      <c r="AB635" s="272" t="str">
        <f t="shared" ref="AB635:AB698" si="35">B635&amp;C635</f>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3"/>
        <v/>
      </c>
      <c r="T693" s="224" t="str">
        <f ca="1">IF(B693="","",IF(ISERROR(MATCH($J693,SorP!$B$1:$B$6230,0)),"",INDIRECT("'SorP'!$A$"&amp;MATCH($J693,SorP!$B$1:$B$6230,0))))</f>
        <v/>
      </c>
      <c r="U693" s="239"/>
      <c r="V693" s="269" t="e">
        <f>IF(C693="",NA(),MATCH($B693&amp;$C693,'Smelter Look-up'!$J:$J,0))</f>
        <v>#N/A</v>
      </c>
      <c r="W693" s="270"/>
      <c r="X693" s="270">
        <f t="shared" ca="1" si="34"/>
        <v>0</v>
      </c>
      <c r="Y693" s="270"/>
      <c r="Z693" s="270"/>
      <c r="AB693" s="272" t="str">
        <f t="shared" si="35"/>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3"/>
        <v/>
      </c>
      <c r="T694" s="224" t="str">
        <f ca="1">IF(B694="","",IF(ISERROR(MATCH($J694,SorP!$B$1:$B$6230,0)),"",INDIRECT("'SorP'!$A$"&amp;MATCH($J694,SorP!$B$1:$B$6230,0))))</f>
        <v/>
      </c>
      <c r="U694" s="239"/>
      <c r="V694" s="269" t="e">
        <f>IF(C694="",NA(),MATCH($B694&amp;$C694,'Smelter Look-up'!$J:$J,0))</f>
        <v>#N/A</v>
      </c>
      <c r="W694" s="270"/>
      <c r="X694" s="270">
        <f t="shared" ca="1" si="34"/>
        <v>0</v>
      </c>
      <c r="Y694" s="270"/>
      <c r="Z694" s="270"/>
      <c r="AB694" s="272" t="str">
        <f t="shared" si="35"/>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3"/>
        <v/>
      </c>
      <c r="T695" s="224" t="str">
        <f ca="1">IF(B695="","",IF(ISERROR(MATCH($J695,SorP!$B$1:$B$6230,0)),"",INDIRECT("'SorP'!$A$"&amp;MATCH($J695,SorP!$B$1:$B$6230,0))))</f>
        <v/>
      </c>
      <c r="U695" s="239"/>
      <c r="V695" s="269" t="e">
        <f>IF(C695="",NA(),MATCH($B695&amp;$C695,'Smelter Look-up'!$J:$J,0))</f>
        <v>#N/A</v>
      </c>
      <c r="W695" s="270"/>
      <c r="X695" s="270">
        <f t="shared" ca="1" si="34"/>
        <v>0</v>
      </c>
      <c r="Y695" s="270"/>
      <c r="Z695" s="270"/>
      <c r="AB695" s="272" t="str">
        <f t="shared" si="35"/>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3"/>
        <v/>
      </c>
      <c r="T696" s="224" t="str">
        <f ca="1">IF(B696="","",IF(ISERROR(MATCH($J696,SorP!$B$1:$B$6230,0)),"",INDIRECT("'SorP'!$A$"&amp;MATCH($J696,SorP!$B$1:$B$6230,0))))</f>
        <v/>
      </c>
      <c r="U696" s="239"/>
      <c r="V696" s="269" t="e">
        <f>IF(C696="",NA(),MATCH($B696&amp;$C696,'Smelter Look-up'!$J:$J,0))</f>
        <v>#N/A</v>
      </c>
      <c r="W696" s="270"/>
      <c r="X696" s="270">
        <f t="shared" ca="1" si="34"/>
        <v>0</v>
      </c>
      <c r="Y696" s="270"/>
      <c r="Z696" s="270"/>
      <c r="AB696" s="272" t="str">
        <f t="shared" si="35"/>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3"/>
        <v/>
      </c>
      <c r="T697" s="224" t="str">
        <f ca="1">IF(B697="","",IF(ISERROR(MATCH($J697,SorP!$B$1:$B$6230,0)),"",INDIRECT("'SorP'!$A$"&amp;MATCH($J697,SorP!$B$1:$B$6230,0))))</f>
        <v/>
      </c>
      <c r="U697" s="239"/>
      <c r="V697" s="269" t="e">
        <f>IF(C697="",NA(),MATCH($B697&amp;$C697,'Smelter Look-up'!$J:$J,0))</f>
        <v>#N/A</v>
      </c>
      <c r="W697" s="270"/>
      <c r="X697" s="270">
        <f t="shared" ca="1" si="34"/>
        <v>0</v>
      </c>
      <c r="Y697" s="270"/>
      <c r="Z697" s="270"/>
      <c r="AB697" s="272" t="str">
        <f t="shared" si="35"/>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3"/>
        <v/>
      </c>
      <c r="T698" s="224" t="str">
        <f ca="1">IF(B698="","",IF(ISERROR(MATCH($J698,SorP!$B$1:$B$6230,0)),"",INDIRECT("'SorP'!$A$"&amp;MATCH($J698,SorP!$B$1:$B$6230,0))))</f>
        <v/>
      </c>
      <c r="U698" s="239"/>
      <c r="V698" s="269" t="e">
        <f>IF(C698="",NA(),MATCH($B698&amp;$C698,'Smelter Look-up'!$J:$J,0))</f>
        <v>#N/A</v>
      </c>
      <c r="W698" s="270"/>
      <c r="X698" s="270">
        <f t="shared" ca="1" si="34"/>
        <v>0</v>
      </c>
      <c r="Y698" s="270"/>
      <c r="Z698" s="270"/>
      <c r="AB698" s="272" t="str">
        <f t="shared" si="35"/>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6">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7">IF(AND(C699="Smelter not listed",OR(LEN(D699)=0,LEN(E699)=0)),1,0)</f>
        <v>0</v>
      </c>
      <c r="Y699" s="270"/>
      <c r="Z699" s="270"/>
      <c r="AB699" s="272" t="str">
        <f t="shared" ref="AB699:AB762" si="38">B699&amp;C699</f>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6"/>
        <v/>
      </c>
      <c r="T757" s="224" t="str">
        <f ca="1">IF(B757="","",IF(ISERROR(MATCH($J757,SorP!$B$1:$B$6230,0)),"",INDIRECT("'SorP'!$A$"&amp;MATCH($J757,SorP!$B$1:$B$6230,0))))</f>
        <v/>
      </c>
      <c r="U757" s="239"/>
      <c r="V757" s="269" t="e">
        <f>IF(C757="",NA(),MATCH($B757&amp;$C757,'Smelter Look-up'!$J:$J,0))</f>
        <v>#N/A</v>
      </c>
      <c r="W757" s="270"/>
      <c r="X757" s="270">
        <f t="shared" ca="1" si="37"/>
        <v>0</v>
      </c>
      <c r="Y757" s="270"/>
      <c r="Z757" s="270"/>
      <c r="AB757" s="272" t="str">
        <f t="shared" si="38"/>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6"/>
        <v/>
      </c>
      <c r="T758" s="224" t="str">
        <f ca="1">IF(B758="","",IF(ISERROR(MATCH($J758,SorP!$B$1:$B$6230,0)),"",INDIRECT("'SorP'!$A$"&amp;MATCH($J758,SorP!$B$1:$B$6230,0))))</f>
        <v/>
      </c>
      <c r="U758" s="239"/>
      <c r="V758" s="269" t="e">
        <f>IF(C758="",NA(),MATCH($B758&amp;$C758,'Smelter Look-up'!$J:$J,0))</f>
        <v>#N/A</v>
      </c>
      <c r="W758" s="270"/>
      <c r="X758" s="270">
        <f t="shared" ca="1" si="37"/>
        <v>0</v>
      </c>
      <c r="Y758" s="270"/>
      <c r="Z758" s="270"/>
      <c r="AB758" s="272" t="str">
        <f t="shared" si="38"/>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6"/>
        <v/>
      </c>
      <c r="T759" s="224" t="str">
        <f ca="1">IF(B759="","",IF(ISERROR(MATCH($J759,SorP!$B$1:$B$6230,0)),"",INDIRECT("'SorP'!$A$"&amp;MATCH($J759,SorP!$B$1:$B$6230,0))))</f>
        <v/>
      </c>
      <c r="U759" s="239"/>
      <c r="V759" s="269" t="e">
        <f>IF(C759="",NA(),MATCH($B759&amp;$C759,'Smelter Look-up'!$J:$J,0))</f>
        <v>#N/A</v>
      </c>
      <c r="W759" s="270"/>
      <c r="X759" s="270">
        <f t="shared" ca="1" si="37"/>
        <v>0</v>
      </c>
      <c r="Y759" s="270"/>
      <c r="Z759" s="270"/>
      <c r="AB759" s="272" t="str">
        <f t="shared" si="38"/>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6"/>
        <v/>
      </c>
      <c r="T760" s="224" t="str">
        <f ca="1">IF(B760="","",IF(ISERROR(MATCH($J760,SorP!$B$1:$B$6230,0)),"",INDIRECT("'SorP'!$A$"&amp;MATCH($J760,SorP!$B$1:$B$6230,0))))</f>
        <v/>
      </c>
      <c r="U760" s="239"/>
      <c r="V760" s="269" t="e">
        <f>IF(C760="",NA(),MATCH($B760&amp;$C760,'Smelter Look-up'!$J:$J,0))</f>
        <v>#N/A</v>
      </c>
      <c r="W760" s="270"/>
      <c r="X760" s="270">
        <f t="shared" ca="1" si="37"/>
        <v>0</v>
      </c>
      <c r="Y760" s="270"/>
      <c r="Z760" s="270"/>
      <c r="AB760" s="272" t="str">
        <f t="shared" si="38"/>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6"/>
        <v/>
      </c>
      <c r="T761" s="224" t="str">
        <f ca="1">IF(B761="","",IF(ISERROR(MATCH($J761,SorP!$B$1:$B$6230,0)),"",INDIRECT("'SorP'!$A$"&amp;MATCH($J761,SorP!$B$1:$B$6230,0))))</f>
        <v/>
      </c>
      <c r="U761" s="239"/>
      <c r="V761" s="269" t="e">
        <f>IF(C761="",NA(),MATCH($B761&amp;$C761,'Smelter Look-up'!$J:$J,0))</f>
        <v>#N/A</v>
      </c>
      <c r="W761" s="270"/>
      <c r="X761" s="270">
        <f t="shared" ca="1" si="37"/>
        <v>0</v>
      </c>
      <c r="Y761" s="270"/>
      <c r="Z761" s="270"/>
      <c r="AB761" s="272" t="str">
        <f t="shared" si="38"/>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6"/>
        <v/>
      </c>
      <c r="T762" s="224" t="str">
        <f ca="1">IF(B762="","",IF(ISERROR(MATCH($J762,SorP!$B$1:$B$6230,0)),"",INDIRECT("'SorP'!$A$"&amp;MATCH($J762,SorP!$B$1:$B$6230,0))))</f>
        <v/>
      </c>
      <c r="U762" s="239"/>
      <c r="V762" s="269" t="e">
        <f>IF(C762="",NA(),MATCH($B762&amp;$C762,'Smelter Look-up'!$J:$J,0))</f>
        <v>#N/A</v>
      </c>
      <c r="W762" s="270"/>
      <c r="X762" s="270">
        <f t="shared" ca="1" si="37"/>
        <v>0</v>
      </c>
      <c r="Y762" s="270"/>
      <c r="Z762" s="270"/>
      <c r="AB762" s="272" t="str">
        <f t="shared" si="38"/>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39">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0">IF(AND(C763="Smelter not listed",OR(LEN(D763)=0,LEN(E763)=0)),1,0)</f>
        <v>0</v>
      </c>
      <c r="Y763" s="270"/>
      <c r="Z763" s="270"/>
      <c r="AB763" s="272" t="str">
        <f t="shared" ref="AB763:AB826" si="41">B763&amp;C763</f>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9"/>
        <v/>
      </c>
      <c r="T821" s="224" t="str">
        <f ca="1">IF(B821="","",IF(ISERROR(MATCH($J821,SorP!$B$1:$B$6230,0)),"",INDIRECT("'SorP'!$A$"&amp;MATCH($J821,SorP!$B$1:$B$6230,0))))</f>
        <v/>
      </c>
      <c r="U821" s="239"/>
      <c r="V821" s="269" t="e">
        <f>IF(C821="",NA(),MATCH($B821&amp;$C821,'Smelter Look-up'!$J:$J,0))</f>
        <v>#N/A</v>
      </c>
      <c r="W821" s="270"/>
      <c r="X821" s="270">
        <f t="shared" ca="1" si="40"/>
        <v>0</v>
      </c>
      <c r="Y821" s="270"/>
      <c r="Z821" s="270"/>
      <c r="AB821" s="272" t="str">
        <f t="shared" si="41"/>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9"/>
        <v/>
      </c>
      <c r="T822" s="224" t="str">
        <f ca="1">IF(B822="","",IF(ISERROR(MATCH($J822,SorP!$B$1:$B$6230,0)),"",INDIRECT("'SorP'!$A$"&amp;MATCH($J822,SorP!$B$1:$B$6230,0))))</f>
        <v/>
      </c>
      <c r="U822" s="239"/>
      <c r="V822" s="269" t="e">
        <f>IF(C822="",NA(),MATCH($B822&amp;$C822,'Smelter Look-up'!$J:$J,0))</f>
        <v>#N/A</v>
      </c>
      <c r="W822" s="270"/>
      <c r="X822" s="270">
        <f t="shared" ca="1" si="40"/>
        <v>0</v>
      </c>
      <c r="Y822" s="270"/>
      <c r="Z822" s="270"/>
      <c r="AB822" s="272" t="str">
        <f t="shared" si="41"/>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9"/>
        <v/>
      </c>
      <c r="T823" s="224" t="str">
        <f ca="1">IF(B823="","",IF(ISERROR(MATCH($J823,SorP!$B$1:$B$6230,0)),"",INDIRECT("'SorP'!$A$"&amp;MATCH($J823,SorP!$B$1:$B$6230,0))))</f>
        <v/>
      </c>
      <c r="U823" s="239"/>
      <c r="V823" s="269" t="e">
        <f>IF(C823="",NA(),MATCH($B823&amp;$C823,'Smelter Look-up'!$J:$J,0))</f>
        <v>#N/A</v>
      </c>
      <c r="W823" s="270"/>
      <c r="X823" s="270">
        <f t="shared" ca="1" si="40"/>
        <v>0</v>
      </c>
      <c r="Y823" s="270"/>
      <c r="Z823" s="270"/>
      <c r="AB823" s="272" t="str">
        <f t="shared" si="41"/>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9"/>
        <v/>
      </c>
      <c r="T824" s="224" t="str">
        <f ca="1">IF(B824="","",IF(ISERROR(MATCH($J824,SorP!$B$1:$B$6230,0)),"",INDIRECT("'SorP'!$A$"&amp;MATCH($J824,SorP!$B$1:$B$6230,0))))</f>
        <v/>
      </c>
      <c r="U824" s="239"/>
      <c r="V824" s="269" t="e">
        <f>IF(C824="",NA(),MATCH($B824&amp;$C824,'Smelter Look-up'!$J:$J,0))</f>
        <v>#N/A</v>
      </c>
      <c r="W824" s="270"/>
      <c r="X824" s="270">
        <f t="shared" ca="1" si="40"/>
        <v>0</v>
      </c>
      <c r="Y824" s="270"/>
      <c r="Z824" s="270"/>
      <c r="AB824" s="272" t="str">
        <f t="shared" si="41"/>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39"/>
        <v/>
      </c>
      <c r="T825" s="224" t="str">
        <f ca="1">IF(B825="","",IF(ISERROR(MATCH($J825,SorP!$B$1:$B$6230,0)),"",INDIRECT("'SorP'!$A$"&amp;MATCH($J825,SorP!$B$1:$B$6230,0))))</f>
        <v/>
      </c>
      <c r="U825" s="239"/>
      <c r="V825" s="269" t="e">
        <f>IF(C825="",NA(),MATCH($B825&amp;$C825,'Smelter Look-up'!$J:$J,0))</f>
        <v>#N/A</v>
      </c>
      <c r="W825" s="270"/>
      <c r="X825" s="270">
        <f t="shared" ca="1" si="40"/>
        <v>0</v>
      </c>
      <c r="Y825" s="270"/>
      <c r="Z825" s="270"/>
      <c r="AB825" s="272" t="str">
        <f t="shared" si="41"/>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39"/>
        <v/>
      </c>
      <c r="T826" s="224" t="str">
        <f ca="1">IF(B826="","",IF(ISERROR(MATCH($J826,SorP!$B$1:$B$6230,0)),"",INDIRECT("'SorP'!$A$"&amp;MATCH($J826,SorP!$B$1:$B$6230,0))))</f>
        <v/>
      </c>
      <c r="U826" s="239"/>
      <c r="V826" s="269" t="e">
        <f>IF(C826="",NA(),MATCH($B826&amp;$C826,'Smelter Look-up'!$J:$J,0))</f>
        <v>#N/A</v>
      </c>
      <c r="W826" s="270"/>
      <c r="X826" s="270">
        <f t="shared" ca="1" si="40"/>
        <v>0</v>
      </c>
      <c r="Y826" s="270"/>
      <c r="Z826" s="270"/>
      <c r="AB826" s="272" t="str">
        <f t="shared" si="41"/>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2">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3">IF(AND(C827="Smelter not listed",OR(LEN(D827)=0,LEN(E827)=0)),1,0)</f>
        <v>0</v>
      </c>
      <c r="Y827" s="270"/>
      <c r="Z827" s="270"/>
      <c r="AB827" s="272" t="str">
        <f t="shared" ref="AB827:AB890" si="44">B827&amp;C827</f>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2"/>
        <v/>
      </c>
      <c r="T885" s="224" t="str">
        <f ca="1">IF(B885="","",IF(ISERROR(MATCH($J885,SorP!$B$1:$B$6230,0)),"",INDIRECT("'SorP'!$A$"&amp;MATCH($J885,SorP!$B$1:$B$6230,0))))</f>
        <v/>
      </c>
      <c r="U885" s="239"/>
      <c r="V885" s="269" t="e">
        <f>IF(C885="",NA(),MATCH($B885&amp;$C885,'Smelter Look-up'!$J:$J,0))</f>
        <v>#N/A</v>
      </c>
      <c r="W885" s="270"/>
      <c r="X885" s="270">
        <f t="shared" ca="1" si="43"/>
        <v>0</v>
      </c>
      <c r="Y885" s="270"/>
      <c r="Z885" s="270"/>
      <c r="AB885" s="272" t="str">
        <f t="shared" si="44"/>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2"/>
        <v/>
      </c>
      <c r="T886" s="224" t="str">
        <f ca="1">IF(B886="","",IF(ISERROR(MATCH($J886,SorP!$B$1:$B$6230,0)),"",INDIRECT("'SorP'!$A$"&amp;MATCH($J886,SorP!$B$1:$B$6230,0))))</f>
        <v/>
      </c>
      <c r="U886" s="239"/>
      <c r="V886" s="269" t="e">
        <f>IF(C886="",NA(),MATCH($B886&amp;$C886,'Smelter Look-up'!$J:$J,0))</f>
        <v>#N/A</v>
      </c>
      <c r="W886" s="270"/>
      <c r="X886" s="270">
        <f t="shared" ca="1" si="43"/>
        <v>0</v>
      </c>
      <c r="Y886" s="270"/>
      <c r="Z886" s="270"/>
      <c r="AB886" s="272" t="str">
        <f t="shared" si="44"/>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2"/>
        <v/>
      </c>
      <c r="T887" s="224" t="str">
        <f ca="1">IF(B887="","",IF(ISERROR(MATCH($J887,SorP!$B$1:$B$6230,0)),"",INDIRECT("'SorP'!$A$"&amp;MATCH($J887,SorP!$B$1:$B$6230,0))))</f>
        <v/>
      </c>
      <c r="U887" s="239"/>
      <c r="V887" s="269" t="e">
        <f>IF(C887="",NA(),MATCH($B887&amp;$C887,'Smelter Look-up'!$J:$J,0))</f>
        <v>#N/A</v>
      </c>
      <c r="W887" s="270"/>
      <c r="X887" s="270">
        <f t="shared" ca="1" si="43"/>
        <v>0</v>
      </c>
      <c r="Y887" s="270"/>
      <c r="Z887" s="270"/>
      <c r="AB887" s="272" t="str">
        <f t="shared" si="44"/>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2"/>
        <v/>
      </c>
      <c r="T888" s="224" t="str">
        <f ca="1">IF(B888="","",IF(ISERROR(MATCH($J888,SorP!$B$1:$B$6230,0)),"",INDIRECT("'SorP'!$A$"&amp;MATCH($J888,SorP!$B$1:$B$6230,0))))</f>
        <v/>
      </c>
      <c r="U888" s="239"/>
      <c r="V888" s="269" t="e">
        <f>IF(C888="",NA(),MATCH($B888&amp;$C888,'Smelter Look-up'!$J:$J,0))</f>
        <v>#N/A</v>
      </c>
      <c r="W888" s="270"/>
      <c r="X888" s="270">
        <f t="shared" ca="1" si="43"/>
        <v>0</v>
      </c>
      <c r="Y888" s="270"/>
      <c r="Z888" s="270"/>
      <c r="AB888" s="272" t="str">
        <f t="shared" si="44"/>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2"/>
        <v/>
      </c>
      <c r="T889" s="224" t="str">
        <f ca="1">IF(B889="","",IF(ISERROR(MATCH($J889,SorP!$B$1:$B$6230,0)),"",INDIRECT("'SorP'!$A$"&amp;MATCH($J889,SorP!$B$1:$B$6230,0))))</f>
        <v/>
      </c>
      <c r="U889" s="239"/>
      <c r="V889" s="269" t="e">
        <f>IF(C889="",NA(),MATCH($B889&amp;$C889,'Smelter Look-up'!$J:$J,0))</f>
        <v>#N/A</v>
      </c>
      <c r="W889" s="270"/>
      <c r="X889" s="270">
        <f t="shared" ca="1" si="43"/>
        <v>0</v>
      </c>
      <c r="Y889" s="270"/>
      <c r="Z889" s="270"/>
      <c r="AB889" s="272" t="str">
        <f t="shared" si="44"/>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2"/>
        <v/>
      </c>
      <c r="T890" s="224" t="str">
        <f ca="1">IF(B890="","",IF(ISERROR(MATCH($J890,SorP!$B$1:$B$6230,0)),"",INDIRECT("'SorP'!$A$"&amp;MATCH($J890,SorP!$B$1:$B$6230,0))))</f>
        <v/>
      </c>
      <c r="U890" s="239"/>
      <c r="V890" s="269" t="e">
        <f>IF(C890="",NA(),MATCH($B890&amp;$C890,'Smelter Look-up'!$J:$J,0))</f>
        <v>#N/A</v>
      </c>
      <c r="W890" s="270"/>
      <c r="X890" s="270">
        <f t="shared" ca="1" si="43"/>
        <v>0</v>
      </c>
      <c r="Y890" s="270"/>
      <c r="Z890" s="270"/>
      <c r="AB890" s="272" t="str">
        <f t="shared" si="44"/>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5">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6">IF(AND(C891="Smelter not listed",OR(LEN(D891)=0,LEN(E891)=0)),1,0)</f>
        <v>0</v>
      </c>
      <c r="Y891" s="270"/>
      <c r="Z891" s="270"/>
      <c r="AB891" s="272" t="str">
        <f t="shared" ref="AB891:AB954" si="47">B891&amp;C891</f>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5"/>
        <v/>
      </c>
      <c r="T949" s="224" t="str">
        <f ca="1">IF(B949="","",IF(ISERROR(MATCH($J949,SorP!$B$1:$B$6230,0)),"",INDIRECT("'SorP'!$A$"&amp;MATCH($J949,SorP!$B$1:$B$6230,0))))</f>
        <v/>
      </c>
      <c r="U949" s="239"/>
      <c r="V949" s="269" t="e">
        <f>IF(C949="",NA(),MATCH($B949&amp;$C949,'Smelter Look-up'!$J:$J,0))</f>
        <v>#N/A</v>
      </c>
      <c r="W949" s="270"/>
      <c r="X949" s="270">
        <f t="shared" ca="1" si="46"/>
        <v>0</v>
      </c>
      <c r="Y949" s="270"/>
      <c r="Z949" s="270"/>
      <c r="AB949" s="272" t="str">
        <f t="shared" si="47"/>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5"/>
        <v/>
      </c>
      <c r="T950" s="224" t="str">
        <f ca="1">IF(B950="","",IF(ISERROR(MATCH($J950,SorP!$B$1:$B$6230,0)),"",INDIRECT("'SorP'!$A$"&amp;MATCH($J950,SorP!$B$1:$B$6230,0))))</f>
        <v/>
      </c>
      <c r="U950" s="239"/>
      <c r="V950" s="269" t="e">
        <f>IF(C950="",NA(),MATCH($B950&amp;$C950,'Smelter Look-up'!$J:$J,0))</f>
        <v>#N/A</v>
      </c>
      <c r="W950" s="270"/>
      <c r="X950" s="270">
        <f t="shared" ca="1" si="46"/>
        <v>0</v>
      </c>
      <c r="Y950" s="270"/>
      <c r="Z950" s="270"/>
      <c r="AB950" s="272" t="str">
        <f t="shared" si="47"/>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5"/>
        <v/>
      </c>
      <c r="T951" s="224" t="str">
        <f ca="1">IF(B951="","",IF(ISERROR(MATCH($J951,SorP!$B$1:$B$6230,0)),"",INDIRECT("'SorP'!$A$"&amp;MATCH($J951,SorP!$B$1:$B$6230,0))))</f>
        <v/>
      </c>
      <c r="U951" s="239"/>
      <c r="V951" s="269" t="e">
        <f>IF(C951="",NA(),MATCH($B951&amp;$C951,'Smelter Look-up'!$J:$J,0))</f>
        <v>#N/A</v>
      </c>
      <c r="W951" s="270"/>
      <c r="X951" s="270">
        <f t="shared" ca="1" si="46"/>
        <v>0</v>
      </c>
      <c r="Y951" s="270"/>
      <c r="Z951" s="270"/>
      <c r="AB951" s="272" t="str">
        <f t="shared" si="47"/>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5"/>
        <v/>
      </c>
      <c r="T952" s="224" t="str">
        <f ca="1">IF(B952="","",IF(ISERROR(MATCH($J952,SorP!$B$1:$B$6230,0)),"",INDIRECT("'SorP'!$A$"&amp;MATCH($J952,SorP!$B$1:$B$6230,0))))</f>
        <v/>
      </c>
      <c r="U952" s="239"/>
      <c r="V952" s="269" t="e">
        <f>IF(C952="",NA(),MATCH($B952&amp;$C952,'Smelter Look-up'!$J:$J,0))</f>
        <v>#N/A</v>
      </c>
      <c r="W952" s="270"/>
      <c r="X952" s="270">
        <f t="shared" ca="1" si="46"/>
        <v>0</v>
      </c>
      <c r="Y952" s="270"/>
      <c r="Z952" s="270"/>
      <c r="AB952" s="272" t="str">
        <f t="shared" si="47"/>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5"/>
        <v/>
      </c>
      <c r="T953" s="224" t="str">
        <f ca="1">IF(B953="","",IF(ISERROR(MATCH($J953,SorP!$B$1:$B$6230,0)),"",INDIRECT("'SorP'!$A$"&amp;MATCH($J953,SorP!$B$1:$B$6230,0))))</f>
        <v/>
      </c>
      <c r="U953" s="239"/>
      <c r="V953" s="269" t="e">
        <f>IF(C953="",NA(),MATCH($B953&amp;$C953,'Smelter Look-up'!$J:$J,0))</f>
        <v>#N/A</v>
      </c>
      <c r="W953" s="270"/>
      <c r="X953" s="270">
        <f t="shared" ca="1" si="46"/>
        <v>0</v>
      </c>
      <c r="Y953" s="270"/>
      <c r="Z953" s="270"/>
      <c r="AB953" s="272" t="str">
        <f t="shared" si="47"/>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5"/>
        <v/>
      </c>
      <c r="T954" s="224" t="str">
        <f ca="1">IF(B954="","",IF(ISERROR(MATCH($J954,SorP!$B$1:$B$6230,0)),"",INDIRECT("'SorP'!$A$"&amp;MATCH($J954,SorP!$B$1:$B$6230,0))))</f>
        <v/>
      </c>
      <c r="U954" s="239"/>
      <c r="V954" s="269" t="e">
        <f>IF(C954="",NA(),MATCH($B954&amp;$C954,'Smelter Look-up'!$J:$J,0))</f>
        <v>#N/A</v>
      </c>
      <c r="W954" s="270"/>
      <c r="X954" s="270">
        <f t="shared" ca="1" si="46"/>
        <v>0</v>
      </c>
      <c r="Y954" s="270"/>
      <c r="Z954" s="270"/>
      <c r="AB954" s="272" t="str">
        <f t="shared" si="47"/>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48">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49">IF(AND(C955="Smelter not listed",OR(LEN(D955)=0,LEN(E955)=0)),1,0)</f>
        <v>0</v>
      </c>
      <c r="Y955" s="270"/>
      <c r="Z955" s="270"/>
      <c r="AB955" s="272" t="str">
        <f t="shared" ref="AB955:AB1018" si="50">B955&amp;C955</f>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8"/>
        <v/>
      </c>
      <c r="T1013" s="224" t="str">
        <f ca="1">IF(B1013="","",IF(ISERROR(MATCH($J1013,SorP!$B$1:$B$6230,0)),"",INDIRECT("'SorP'!$A$"&amp;MATCH($J1013,SorP!$B$1:$B$6230,0))))</f>
        <v/>
      </c>
      <c r="U1013" s="239"/>
      <c r="V1013" s="269" t="e">
        <f>IF(C1013="",NA(),MATCH($B1013&amp;$C1013,'Smelter Look-up'!$J:$J,0))</f>
        <v>#N/A</v>
      </c>
      <c r="W1013" s="270"/>
      <c r="X1013" s="270">
        <f t="shared" ca="1" si="49"/>
        <v>0</v>
      </c>
      <c r="Y1013" s="270"/>
      <c r="Z1013" s="270"/>
      <c r="AB1013" s="272" t="str">
        <f t="shared" si="50"/>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8"/>
        <v/>
      </c>
      <c r="T1014" s="224" t="str">
        <f ca="1">IF(B1014="","",IF(ISERROR(MATCH($J1014,SorP!$B$1:$B$6230,0)),"",INDIRECT("'SorP'!$A$"&amp;MATCH($J1014,SorP!$B$1:$B$6230,0))))</f>
        <v/>
      </c>
      <c r="U1014" s="239"/>
      <c r="V1014" s="269" t="e">
        <f>IF(C1014="",NA(),MATCH($B1014&amp;$C1014,'Smelter Look-up'!$J:$J,0))</f>
        <v>#N/A</v>
      </c>
      <c r="W1014" s="270"/>
      <c r="X1014" s="270">
        <f t="shared" ca="1" si="49"/>
        <v>0</v>
      </c>
      <c r="Y1014" s="270"/>
      <c r="Z1014" s="270"/>
      <c r="AB1014" s="272" t="str">
        <f t="shared" si="50"/>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8"/>
        <v/>
      </c>
      <c r="T1015" s="224" t="str">
        <f ca="1">IF(B1015="","",IF(ISERROR(MATCH($J1015,SorP!$B$1:$B$6230,0)),"",INDIRECT("'SorP'!$A$"&amp;MATCH($J1015,SorP!$B$1:$B$6230,0))))</f>
        <v/>
      </c>
      <c r="U1015" s="239"/>
      <c r="V1015" s="269" t="e">
        <f>IF(C1015="",NA(),MATCH($B1015&amp;$C1015,'Smelter Look-up'!$J:$J,0))</f>
        <v>#N/A</v>
      </c>
      <c r="W1015" s="270"/>
      <c r="X1015" s="270">
        <f t="shared" ca="1" si="49"/>
        <v>0</v>
      </c>
      <c r="Y1015" s="270"/>
      <c r="Z1015" s="270"/>
      <c r="AB1015" s="272" t="str">
        <f t="shared" si="50"/>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8"/>
        <v/>
      </c>
      <c r="T1016" s="224" t="str">
        <f ca="1">IF(B1016="","",IF(ISERROR(MATCH($J1016,SorP!$B$1:$B$6230,0)),"",INDIRECT("'SorP'!$A$"&amp;MATCH($J1016,SorP!$B$1:$B$6230,0))))</f>
        <v/>
      </c>
      <c r="U1016" s="239"/>
      <c r="V1016" s="269" t="e">
        <f>IF(C1016="",NA(),MATCH($B1016&amp;$C1016,'Smelter Look-up'!$J:$J,0))</f>
        <v>#N/A</v>
      </c>
      <c r="W1016" s="270"/>
      <c r="X1016" s="270">
        <f t="shared" ca="1" si="49"/>
        <v>0</v>
      </c>
      <c r="Y1016" s="270"/>
      <c r="Z1016" s="270"/>
      <c r="AB1016" s="272" t="str">
        <f t="shared" si="50"/>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48"/>
        <v/>
      </c>
      <c r="T1017" s="224" t="str">
        <f ca="1">IF(B1017="","",IF(ISERROR(MATCH($J1017,SorP!$B$1:$B$6230,0)),"",INDIRECT("'SorP'!$A$"&amp;MATCH($J1017,SorP!$B$1:$B$6230,0))))</f>
        <v/>
      </c>
      <c r="U1017" s="239"/>
      <c r="V1017" s="269" t="e">
        <f>IF(C1017="",NA(),MATCH($B1017&amp;$C1017,'Smelter Look-up'!$J:$J,0))</f>
        <v>#N/A</v>
      </c>
      <c r="W1017" s="270"/>
      <c r="X1017" s="270">
        <f t="shared" ca="1" si="49"/>
        <v>0</v>
      </c>
      <c r="Y1017" s="270"/>
      <c r="Z1017" s="270"/>
      <c r="AB1017" s="272" t="str">
        <f t="shared" si="50"/>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48"/>
        <v/>
      </c>
      <c r="T1018" s="224" t="str">
        <f ca="1">IF(B1018="","",IF(ISERROR(MATCH($J1018,SorP!$B$1:$B$6230,0)),"",INDIRECT("'SorP'!$A$"&amp;MATCH($J1018,SorP!$B$1:$B$6230,0))))</f>
        <v/>
      </c>
      <c r="U1018" s="239"/>
      <c r="V1018" s="269" t="e">
        <f>IF(C1018="",NA(),MATCH($B1018&amp;$C1018,'Smelter Look-up'!$J:$J,0))</f>
        <v>#N/A</v>
      </c>
      <c r="W1018" s="270"/>
      <c r="X1018" s="270">
        <f t="shared" ca="1" si="49"/>
        <v>0</v>
      </c>
      <c r="Y1018" s="270"/>
      <c r="Z1018" s="270"/>
      <c r="AB1018" s="272" t="str">
        <f t="shared" si="50"/>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1">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2">IF(AND(C1019="Smelter not listed",OR(LEN(D1019)=0,LEN(E1019)=0)),1,0)</f>
        <v>0</v>
      </c>
      <c r="Y1019" s="270"/>
      <c r="Z1019" s="270"/>
      <c r="AB1019" s="272" t="str">
        <f t="shared" ref="AB1019:AB1082" si="53">B1019&amp;C1019</f>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1"/>
        <v/>
      </c>
      <c r="T1077" s="224" t="str">
        <f ca="1">IF(B1077="","",IF(ISERROR(MATCH($J1077,SorP!$B$1:$B$6230,0)),"",INDIRECT("'SorP'!$A$"&amp;MATCH($J1077,SorP!$B$1:$B$6230,0))))</f>
        <v/>
      </c>
      <c r="U1077" s="239"/>
      <c r="V1077" s="269" t="e">
        <f>IF(C1077="",NA(),MATCH($B1077&amp;$C1077,'Smelter Look-up'!$J:$J,0))</f>
        <v>#N/A</v>
      </c>
      <c r="W1077" s="270"/>
      <c r="X1077" s="270">
        <f t="shared" ca="1" si="52"/>
        <v>0</v>
      </c>
      <c r="Y1077" s="270"/>
      <c r="Z1077" s="270"/>
      <c r="AB1077" s="272" t="str">
        <f t="shared" si="53"/>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1"/>
        <v/>
      </c>
      <c r="T1078" s="224" t="str">
        <f ca="1">IF(B1078="","",IF(ISERROR(MATCH($J1078,SorP!$B$1:$B$6230,0)),"",INDIRECT("'SorP'!$A$"&amp;MATCH($J1078,SorP!$B$1:$B$6230,0))))</f>
        <v/>
      </c>
      <c r="U1078" s="239"/>
      <c r="V1078" s="269" t="e">
        <f>IF(C1078="",NA(),MATCH($B1078&amp;$C1078,'Smelter Look-up'!$J:$J,0))</f>
        <v>#N/A</v>
      </c>
      <c r="W1078" s="270"/>
      <c r="X1078" s="270">
        <f t="shared" ca="1" si="52"/>
        <v>0</v>
      </c>
      <c r="Y1078" s="270"/>
      <c r="Z1078" s="270"/>
      <c r="AB1078" s="272" t="str">
        <f t="shared" si="53"/>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1"/>
        <v/>
      </c>
      <c r="T1079" s="224" t="str">
        <f ca="1">IF(B1079="","",IF(ISERROR(MATCH($J1079,SorP!$B$1:$B$6230,0)),"",INDIRECT("'SorP'!$A$"&amp;MATCH($J1079,SorP!$B$1:$B$6230,0))))</f>
        <v/>
      </c>
      <c r="U1079" s="239"/>
      <c r="V1079" s="269" t="e">
        <f>IF(C1079="",NA(),MATCH($B1079&amp;$C1079,'Smelter Look-up'!$J:$J,0))</f>
        <v>#N/A</v>
      </c>
      <c r="W1079" s="270"/>
      <c r="X1079" s="270">
        <f t="shared" ca="1" si="52"/>
        <v>0</v>
      </c>
      <c r="Y1079" s="270"/>
      <c r="Z1079" s="270"/>
      <c r="AB1079" s="272" t="str">
        <f t="shared" si="53"/>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1"/>
        <v/>
      </c>
      <c r="T1080" s="224" t="str">
        <f ca="1">IF(B1080="","",IF(ISERROR(MATCH($J1080,SorP!$B$1:$B$6230,0)),"",INDIRECT("'SorP'!$A$"&amp;MATCH($J1080,SorP!$B$1:$B$6230,0))))</f>
        <v/>
      </c>
      <c r="U1080" s="239"/>
      <c r="V1080" s="269" t="e">
        <f>IF(C1080="",NA(),MATCH($B1080&amp;$C1080,'Smelter Look-up'!$J:$J,0))</f>
        <v>#N/A</v>
      </c>
      <c r="W1080" s="270"/>
      <c r="X1080" s="270">
        <f t="shared" ca="1" si="52"/>
        <v>0</v>
      </c>
      <c r="Y1080" s="270"/>
      <c r="Z1080" s="270"/>
      <c r="AB1080" s="272" t="str">
        <f t="shared" si="53"/>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1"/>
        <v/>
      </c>
      <c r="T1081" s="224" t="str">
        <f ca="1">IF(B1081="","",IF(ISERROR(MATCH($J1081,SorP!$B$1:$B$6230,0)),"",INDIRECT("'SorP'!$A$"&amp;MATCH($J1081,SorP!$B$1:$B$6230,0))))</f>
        <v/>
      </c>
      <c r="U1081" s="239"/>
      <c r="V1081" s="269" t="e">
        <f>IF(C1081="",NA(),MATCH($B1081&amp;$C1081,'Smelter Look-up'!$J:$J,0))</f>
        <v>#N/A</v>
      </c>
      <c r="W1081" s="270"/>
      <c r="X1081" s="270">
        <f t="shared" ca="1" si="52"/>
        <v>0</v>
      </c>
      <c r="Y1081" s="270"/>
      <c r="Z1081" s="270"/>
      <c r="AB1081" s="272" t="str">
        <f t="shared" si="53"/>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1"/>
        <v/>
      </c>
      <c r="T1082" s="224" t="str">
        <f ca="1">IF(B1082="","",IF(ISERROR(MATCH($J1082,SorP!$B$1:$B$6230,0)),"",INDIRECT("'SorP'!$A$"&amp;MATCH($J1082,SorP!$B$1:$B$6230,0))))</f>
        <v/>
      </c>
      <c r="U1082" s="239"/>
      <c r="V1082" s="269" t="e">
        <f>IF(C1082="",NA(),MATCH($B1082&amp;$C1082,'Smelter Look-up'!$J:$J,0))</f>
        <v>#N/A</v>
      </c>
      <c r="W1082" s="270"/>
      <c r="X1082" s="270">
        <f t="shared" ca="1" si="52"/>
        <v>0</v>
      </c>
      <c r="Y1082" s="270"/>
      <c r="Z1082" s="270"/>
      <c r="AB1082" s="272" t="str">
        <f t="shared" si="53"/>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4">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5">IF(AND(C1083="Smelter not listed",OR(LEN(D1083)=0,LEN(E1083)=0)),1,0)</f>
        <v>0</v>
      </c>
      <c r="Y1083" s="270"/>
      <c r="Z1083" s="270"/>
      <c r="AB1083" s="272" t="str">
        <f t="shared" ref="AB1083:AB1146" si="56">B1083&amp;C1083</f>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4"/>
        <v/>
      </c>
      <c r="T1141" s="224" t="str">
        <f ca="1">IF(B1141="","",IF(ISERROR(MATCH($J1141,SorP!$B$1:$B$6230,0)),"",INDIRECT("'SorP'!$A$"&amp;MATCH($J1141,SorP!$B$1:$B$6230,0))))</f>
        <v/>
      </c>
      <c r="U1141" s="239"/>
      <c r="V1141" s="269" t="e">
        <f>IF(C1141="",NA(),MATCH($B1141&amp;$C1141,'Smelter Look-up'!$J:$J,0))</f>
        <v>#N/A</v>
      </c>
      <c r="W1141" s="270"/>
      <c r="X1141" s="270">
        <f t="shared" ca="1" si="55"/>
        <v>0</v>
      </c>
      <c r="Y1141" s="270"/>
      <c r="Z1141" s="270"/>
      <c r="AB1141" s="272" t="str">
        <f t="shared" si="56"/>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4"/>
        <v/>
      </c>
      <c r="T1142" s="224" t="str">
        <f ca="1">IF(B1142="","",IF(ISERROR(MATCH($J1142,SorP!$B$1:$B$6230,0)),"",INDIRECT("'SorP'!$A$"&amp;MATCH($J1142,SorP!$B$1:$B$6230,0))))</f>
        <v/>
      </c>
      <c r="U1142" s="239"/>
      <c r="V1142" s="269" t="e">
        <f>IF(C1142="",NA(),MATCH($B1142&amp;$C1142,'Smelter Look-up'!$J:$J,0))</f>
        <v>#N/A</v>
      </c>
      <c r="W1142" s="270"/>
      <c r="X1142" s="270">
        <f t="shared" ca="1" si="55"/>
        <v>0</v>
      </c>
      <c r="Y1142" s="270"/>
      <c r="Z1142" s="270"/>
      <c r="AB1142" s="272" t="str">
        <f t="shared" si="56"/>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4"/>
        <v/>
      </c>
      <c r="T1143" s="224" t="str">
        <f ca="1">IF(B1143="","",IF(ISERROR(MATCH($J1143,SorP!$B$1:$B$6230,0)),"",INDIRECT("'SorP'!$A$"&amp;MATCH($J1143,SorP!$B$1:$B$6230,0))))</f>
        <v/>
      </c>
      <c r="U1143" s="239"/>
      <c r="V1143" s="269" t="e">
        <f>IF(C1143="",NA(),MATCH($B1143&amp;$C1143,'Smelter Look-up'!$J:$J,0))</f>
        <v>#N/A</v>
      </c>
      <c r="W1143" s="270"/>
      <c r="X1143" s="270">
        <f t="shared" ca="1" si="55"/>
        <v>0</v>
      </c>
      <c r="Y1143" s="270"/>
      <c r="Z1143" s="270"/>
      <c r="AB1143" s="272" t="str">
        <f t="shared" si="56"/>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4"/>
        <v/>
      </c>
      <c r="T1144" s="224" t="str">
        <f ca="1">IF(B1144="","",IF(ISERROR(MATCH($J1144,SorP!$B$1:$B$6230,0)),"",INDIRECT("'SorP'!$A$"&amp;MATCH($J1144,SorP!$B$1:$B$6230,0))))</f>
        <v/>
      </c>
      <c r="U1144" s="239"/>
      <c r="V1144" s="269" t="e">
        <f>IF(C1144="",NA(),MATCH($B1144&amp;$C1144,'Smelter Look-up'!$J:$J,0))</f>
        <v>#N/A</v>
      </c>
      <c r="W1144" s="270"/>
      <c r="X1144" s="270">
        <f t="shared" ca="1" si="55"/>
        <v>0</v>
      </c>
      <c r="Y1144" s="270"/>
      <c r="Z1144" s="270"/>
      <c r="AB1144" s="272" t="str">
        <f t="shared" si="56"/>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4"/>
        <v/>
      </c>
      <c r="T1145" s="224" t="str">
        <f ca="1">IF(B1145="","",IF(ISERROR(MATCH($J1145,SorP!$B$1:$B$6230,0)),"",INDIRECT("'SorP'!$A$"&amp;MATCH($J1145,SorP!$B$1:$B$6230,0))))</f>
        <v/>
      </c>
      <c r="U1145" s="239"/>
      <c r="V1145" s="269" t="e">
        <f>IF(C1145="",NA(),MATCH($B1145&amp;$C1145,'Smelter Look-up'!$J:$J,0))</f>
        <v>#N/A</v>
      </c>
      <c r="W1145" s="270"/>
      <c r="X1145" s="270">
        <f t="shared" ca="1" si="55"/>
        <v>0</v>
      </c>
      <c r="Y1145" s="270"/>
      <c r="Z1145" s="270"/>
      <c r="AB1145" s="272" t="str">
        <f t="shared" si="56"/>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4"/>
        <v/>
      </c>
      <c r="T1146" s="224" t="str">
        <f ca="1">IF(B1146="","",IF(ISERROR(MATCH($J1146,SorP!$B$1:$B$6230,0)),"",INDIRECT("'SorP'!$A$"&amp;MATCH($J1146,SorP!$B$1:$B$6230,0))))</f>
        <v/>
      </c>
      <c r="U1146" s="239"/>
      <c r="V1146" s="269" t="e">
        <f>IF(C1146="",NA(),MATCH($B1146&amp;$C1146,'Smelter Look-up'!$J:$J,0))</f>
        <v>#N/A</v>
      </c>
      <c r="W1146" s="270"/>
      <c r="X1146" s="270">
        <f t="shared" ca="1" si="55"/>
        <v>0</v>
      </c>
      <c r="Y1146" s="270"/>
      <c r="Z1146" s="270"/>
      <c r="AB1146" s="272" t="str">
        <f t="shared" si="56"/>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7">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58">IF(AND(C1147="Smelter not listed",OR(LEN(D1147)=0,LEN(E1147)=0)),1,0)</f>
        <v>0</v>
      </c>
      <c r="Y1147" s="270"/>
      <c r="Z1147" s="270"/>
      <c r="AB1147" s="272" t="str">
        <f t="shared" ref="AB1147:AB1210" si="59">B1147&amp;C1147</f>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7"/>
        <v/>
      </c>
      <c r="T1205" s="224" t="str">
        <f ca="1">IF(B1205="","",IF(ISERROR(MATCH($J1205,SorP!$B$1:$B$6230,0)),"",INDIRECT("'SorP'!$A$"&amp;MATCH($J1205,SorP!$B$1:$B$6230,0))))</f>
        <v/>
      </c>
      <c r="U1205" s="239"/>
      <c r="V1205" s="269" t="e">
        <f>IF(C1205="",NA(),MATCH($B1205&amp;$C1205,'Smelter Look-up'!$J:$J,0))</f>
        <v>#N/A</v>
      </c>
      <c r="W1205" s="270"/>
      <c r="X1205" s="270">
        <f t="shared" ca="1" si="58"/>
        <v>0</v>
      </c>
      <c r="Y1205" s="270"/>
      <c r="Z1205" s="270"/>
      <c r="AB1205" s="272" t="str">
        <f t="shared" si="59"/>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7"/>
        <v/>
      </c>
      <c r="T1206" s="224" t="str">
        <f ca="1">IF(B1206="","",IF(ISERROR(MATCH($J1206,SorP!$B$1:$B$6230,0)),"",INDIRECT("'SorP'!$A$"&amp;MATCH($J1206,SorP!$B$1:$B$6230,0))))</f>
        <v/>
      </c>
      <c r="U1206" s="239"/>
      <c r="V1206" s="269" t="e">
        <f>IF(C1206="",NA(),MATCH($B1206&amp;$C1206,'Smelter Look-up'!$J:$J,0))</f>
        <v>#N/A</v>
      </c>
      <c r="W1206" s="270"/>
      <c r="X1206" s="270">
        <f t="shared" ca="1" si="58"/>
        <v>0</v>
      </c>
      <c r="Y1206" s="270"/>
      <c r="Z1206" s="270"/>
      <c r="AB1206" s="272" t="str">
        <f t="shared" si="59"/>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7"/>
        <v/>
      </c>
      <c r="T1207" s="224" t="str">
        <f ca="1">IF(B1207="","",IF(ISERROR(MATCH($J1207,SorP!$B$1:$B$6230,0)),"",INDIRECT("'SorP'!$A$"&amp;MATCH($J1207,SorP!$B$1:$B$6230,0))))</f>
        <v/>
      </c>
      <c r="U1207" s="239"/>
      <c r="V1207" s="269" t="e">
        <f>IF(C1207="",NA(),MATCH($B1207&amp;$C1207,'Smelter Look-up'!$J:$J,0))</f>
        <v>#N/A</v>
      </c>
      <c r="W1207" s="270"/>
      <c r="X1207" s="270">
        <f t="shared" ca="1" si="58"/>
        <v>0</v>
      </c>
      <c r="Y1207" s="270"/>
      <c r="Z1207" s="270"/>
      <c r="AB1207" s="272" t="str">
        <f t="shared" si="59"/>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7"/>
        <v/>
      </c>
      <c r="T1208" s="224" t="str">
        <f ca="1">IF(B1208="","",IF(ISERROR(MATCH($J1208,SorP!$B$1:$B$6230,0)),"",INDIRECT("'SorP'!$A$"&amp;MATCH($J1208,SorP!$B$1:$B$6230,0))))</f>
        <v/>
      </c>
      <c r="U1208" s="239"/>
      <c r="V1208" s="269" t="e">
        <f>IF(C1208="",NA(),MATCH($B1208&amp;$C1208,'Smelter Look-up'!$J:$J,0))</f>
        <v>#N/A</v>
      </c>
      <c r="W1208" s="270"/>
      <c r="X1208" s="270">
        <f t="shared" ca="1" si="58"/>
        <v>0</v>
      </c>
      <c r="Y1208" s="270"/>
      <c r="Z1208" s="270"/>
      <c r="AB1208" s="272" t="str">
        <f t="shared" si="59"/>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7"/>
        <v/>
      </c>
      <c r="T1209" s="224" t="str">
        <f ca="1">IF(B1209="","",IF(ISERROR(MATCH($J1209,SorP!$B$1:$B$6230,0)),"",INDIRECT("'SorP'!$A$"&amp;MATCH($J1209,SorP!$B$1:$B$6230,0))))</f>
        <v/>
      </c>
      <c r="U1209" s="239"/>
      <c r="V1209" s="269" t="e">
        <f>IF(C1209="",NA(),MATCH($B1209&amp;$C1209,'Smelter Look-up'!$J:$J,0))</f>
        <v>#N/A</v>
      </c>
      <c r="W1209" s="270"/>
      <c r="X1209" s="270">
        <f t="shared" ca="1" si="58"/>
        <v>0</v>
      </c>
      <c r="Y1209" s="270"/>
      <c r="Z1209" s="270"/>
      <c r="AB1209" s="272" t="str">
        <f t="shared" si="59"/>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7"/>
        <v/>
      </c>
      <c r="T1210" s="224" t="str">
        <f ca="1">IF(B1210="","",IF(ISERROR(MATCH($J1210,SorP!$B$1:$B$6230,0)),"",INDIRECT("'SorP'!$A$"&amp;MATCH($J1210,SorP!$B$1:$B$6230,0))))</f>
        <v/>
      </c>
      <c r="U1210" s="239"/>
      <c r="V1210" s="269" t="e">
        <f>IF(C1210="",NA(),MATCH($B1210&amp;$C1210,'Smelter Look-up'!$J:$J,0))</f>
        <v>#N/A</v>
      </c>
      <c r="W1210" s="270"/>
      <c r="X1210" s="270">
        <f t="shared" ca="1" si="58"/>
        <v>0</v>
      </c>
      <c r="Y1210" s="270"/>
      <c r="Z1210" s="270"/>
      <c r="AB1210" s="272" t="str">
        <f t="shared" si="59"/>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0">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1">IF(AND(C1211="Smelter not listed",OR(LEN(D1211)=0,LEN(E1211)=0)),1,0)</f>
        <v>0</v>
      </c>
      <c r="Y1211" s="270"/>
      <c r="Z1211" s="270"/>
      <c r="AB1211" s="272" t="str">
        <f t="shared" ref="AB1211:AB1274" si="62">B1211&amp;C1211</f>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0"/>
        <v/>
      </c>
      <c r="T1269" s="224" t="str">
        <f ca="1">IF(B1269="","",IF(ISERROR(MATCH($J1269,SorP!$B$1:$B$6230,0)),"",INDIRECT("'SorP'!$A$"&amp;MATCH($J1269,SorP!$B$1:$B$6230,0))))</f>
        <v/>
      </c>
      <c r="U1269" s="239"/>
      <c r="V1269" s="269" t="e">
        <f>IF(C1269="",NA(),MATCH($B1269&amp;$C1269,'Smelter Look-up'!$J:$J,0))</f>
        <v>#N/A</v>
      </c>
      <c r="W1269" s="270"/>
      <c r="X1269" s="270">
        <f t="shared" ca="1" si="61"/>
        <v>0</v>
      </c>
      <c r="Y1269" s="270"/>
      <c r="Z1269" s="270"/>
      <c r="AB1269" s="272" t="str">
        <f t="shared" si="62"/>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0"/>
        <v/>
      </c>
      <c r="T1270" s="224" t="str">
        <f ca="1">IF(B1270="","",IF(ISERROR(MATCH($J1270,SorP!$B$1:$B$6230,0)),"",INDIRECT("'SorP'!$A$"&amp;MATCH($J1270,SorP!$B$1:$B$6230,0))))</f>
        <v/>
      </c>
      <c r="U1270" s="239"/>
      <c r="V1270" s="269" t="e">
        <f>IF(C1270="",NA(),MATCH($B1270&amp;$C1270,'Smelter Look-up'!$J:$J,0))</f>
        <v>#N/A</v>
      </c>
      <c r="W1270" s="270"/>
      <c r="X1270" s="270">
        <f t="shared" ca="1" si="61"/>
        <v>0</v>
      </c>
      <c r="Y1270" s="270"/>
      <c r="Z1270" s="270"/>
      <c r="AB1270" s="272" t="str">
        <f t="shared" si="62"/>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0"/>
        <v/>
      </c>
      <c r="T1271" s="224" t="str">
        <f ca="1">IF(B1271="","",IF(ISERROR(MATCH($J1271,SorP!$B$1:$B$6230,0)),"",INDIRECT("'SorP'!$A$"&amp;MATCH($J1271,SorP!$B$1:$B$6230,0))))</f>
        <v/>
      </c>
      <c r="U1271" s="239"/>
      <c r="V1271" s="269" t="e">
        <f>IF(C1271="",NA(),MATCH($B1271&amp;$C1271,'Smelter Look-up'!$J:$J,0))</f>
        <v>#N/A</v>
      </c>
      <c r="W1271" s="270"/>
      <c r="X1271" s="270">
        <f t="shared" ca="1" si="61"/>
        <v>0</v>
      </c>
      <c r="Y1271" s="270"/>
      <c r="Z1271" s="270"/>
      <c r="AB1271" s="272" t="str">
        <f t="shared" si="62"/>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0"/>
        <v/>
      </c>
      <c r="T1272" s="224" t="str">
        <f ca="1">IF(B1272="","",IF(ISERROR(MATCH($J1272,SorP!$B$1:$B$6230,0)),"",INDIRECT("'SorP'!$A$"&amp;MATCH($J1272,SorP!$B$1:$B$6230,0))))</f>
        <v/>
      </c>
      <c r="U1272" s="239"/>
      <c r="V1272" s="269" t="e">
        <f>IF(C1272="",NA(),MATCH($B1272&amp;$C1272,'Smelter Look-up'!$J:$J,0))</f>
        <v>#N/A</v>
      </c>
      <c r="W1272" s="270"/>
      <c r="X1272" s="270">
        <f t="shared" ca="1" si="61"/>
        <v>0</v>
      </c>
      <c r="Y1272" s="270"/>
      <c r="Z1272" s="270"/>
      <c r="AB1272" s="272" t="str">
        <f t="shared" si="62"/>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0"/>
        <v/>
      </c>
      <c r="T1273" s="224" t="str">
        <f ca="1">IF(B1273="","",IF(ISERROR(MATCH($J1273,SorP!$B$1:$B$6230,0)),"",INDIRECT("'SorP'!$A$"&amp;MATCH($J1273,SorP!$B$1:$B$6230,0))))</f>
        <v/>
      </c>
      <c r="U1273" s="239"/>
      <c r="V1273" s="269" t="e">
        <f>IF(C1273="",NA(),MATCH($B1273&amp;$C1273,'Smelter Look-up'!$J:$J,0))</f>
        <v>#N/A</v>
      </c>
      <c r="W1273" s="270"/>
      <c r="X1273" s="270">
        <f t="shared" ca="1" si="61"/>
        <v>0</v>
      </c>
      <c r="Y1273" s="270"/>
      <c r="Z1273" s="270"/>
      <c r="AB1273" s="272" t="str">
        <f t="shared" si="62"/>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0"/>
        <v/>
      </c>
      <c r="T1274" s="224" t="str">
        <f ca="1">IF(B1274="","",IF(ISERROR(MATCH($J1274,SorP!$B$1:$B$6230,0)),"",INDIRECT("'SorP'!$A$"&amp;MATCH($J1274,SorP!$B$1:$B$6230,0))))</f>
        <v/>
      </c>
      <c r="U1274" s="239"/>
      <c r="V1274" s="269" t="e">
        <f>IF(C1274="",NA(),MATCH($B1274&amp;$C1274,'Smelter Look-up'!$J:$J,0))</f>
        <v>#N/A</v>
      </c>
      <c r="W1274" s="270"/>
      <c r="X1274" s="270">
        <f t="shared" ca="1" si="61"/>
        <v>0</v>
      </c>
      <c r="Y1274" s="270"/>
      <c r="Z1274" s="270"/>
      <c r="AB1274" s="272" t="str">
        <f t="shared" si="62"/>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3">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4">IF(AND(C1275="Smelter not listed",OR(LEN(D1275)=0,LEN(E1275)=0)),1,0)</f>
        <v>0</v>
      </c>
      <c r="Y1275" s="270"/>
      <c r="Z1275" s="270"/>
      <c r="AB1275" s="272" t="str">
        <f t="shared" ref="AB1275:AB1338" si="65">B1275&amp;C1275</f>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3"/>
        <v/>
      </c>
      <c r="T1333" s="224" t="str">
        <f ca="1">IF(B1333="","",IF(ISERROR(MATCH($J1333,SorP!$B$1:$B$6230,0)),"",INDIRECT("'SorP'!$A$"&amp;MATCH($J1333,SorP!$B$1:$B$6230,0))))</f>
        <v/>
      </c>
      <c r="U1333" s="239"/>
      <c r="V1333" s="269" t="e">
        <f>IF(C1333="",NA(),MATCH($B1333&amp;$C1333,'Smelter Look-up'!$J:$J,0))</f>
        <v>#N/A</v>
      </c>
      <c r="W1333" s="270"/>
      <c r="X1333" s="270">
        <f t="shared" ca="1" si="64"/>
        <v>0</v>
      </c>
      <c r="Y1333" s="270"/>
      <c r="Z1333" s="270"/>
      <c r="AB1333" s="272" t="str">
        <f t="shared" si="65"/>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3"/>
        <v/>
      </c>
      <c r="T1334" s="224" t="str">
        <f ca="1">IF(B1334="","",IF(ISERROR(MATCH($J1334,SorP!$B$1:$B$6230,0)),"",INDIRECT("'SorP'!$A$"&amp;MATCH($J1334,SorP!$B$1:$B$6230,0))))</f>
        <v/>
      </c>
      <c r="U1334" s="239"/>
      <c r="V1334" s="269" t="e">
        <f>IF(C1334="",NA(),MATCH($B1334&amp;$C1334,'Smelter Look-up'!$J:$J,0))</f>
        <v>#N/A</v>
      </c>
      <c r="W1334" s="270"/>
      <c r="X1334" s="270">
        <f t="shared" ca="1" si="64"/>
        <v>0</v>
      </c>
      <c r="Y1334" s="270"/>
      <c r="Z1334" s="270"/>
      <c r="AB1334" s="272" t="str">
        <f t="shared" si="65"/>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3"/>
        <v/>
      </c>
      <c r="T1335" s="224" t="str">
        <f ca="1">IF(B1335="","",IF(ISERROR(MATCH($J1335,SorP!$B$1:$B$6230,0)),"",INDIRECT("'SorP'!$A$"&amp;MATCH($J1335,SorP!$B$1:$B$6230,0))))</f>
        <v/>
      </c>
      <c r="U1335" s="239"/>
      <c r="V1335" s="269" t="e">
        <f>IF(C1335="",NA(),MATCH($B1335&amp;$C1335,'Smelter Look-up'!$J:$J,0))</f>
        <v>#N/A</v>
      </c>
      <c r="W1335" s="270"/>
      <c r="X1335" s="270">
        <f t="shared" ca="1" si="64"/>
        <v>0</v>
      </c>
      <c r="Y1335" s="270"/>
      <c r="Z1335" s="270"/>
      <c r="AB1335" s="272" t="str">
        <f t="shared" si="65"/>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3"/>
        <v/>
      </c>
      <c r="T1336" s="224" t="str">
        <f ca="1">IF(B1336="","",IF(ISERROR(MATCH($J1336,SorP!$B$1:$B$6230,0)),"",INDIRECT("'SorP'!$A$"&amp;MATCH($J1336,SorP!$B$1:$B$6230,0))))</f>
        <v/>
      </c>
      <c r="U1336" s="239"/>
      <c r="V1336" s="269" t="e">
        <f>IF(C1336="",NA(),MATCH($B1336&amp;$C1336,'Smelter Look-up'!$J:$J,0))</f>
        <v>#N/A</v>
      </c>
      <c r="W1336" s="270"/>
      <c r="X1336" s="270">
        <f t="shared" ca="1" si="64"/>
        <v>0</v>
      </c>
      <c r="Y1336" s="270"/>
      <c r="Z1336" s="270"/>
      <c r="AB1336" s="272" t="str">
        <f t="shared" si="65"/>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3"/>
        <v/>
      </c>
      <c r="T1337" s="224" t="str">
        <f ca="1">IF(B1337="","",IF(ISERROR(MATCH($J1337,SorP!$B$1:$B$6230,0)),"",INDIRECT("'SorP'!$A$"&amp;MATCH($J1337,SorP!$B$1:$B$6230,0))))</f>
        <v/>
      </c>
      <c r="U1337" s="239"/>
      <c r="V1337" s="269" t="e">
        <f>IF(C1337="",NA(),MATCH($B1337&amp;$C1337,'Smelter Look-up'!$J:$J,0))</f>
        <v>#N/A</v>
      </c>
      <c r="W1337" s="270"/>
      <c r="X1337" s="270">
        <f t="shared" ca="1" si="64"/>
        <v>0</v>
      </c>
      <c r="Y1337" s="270"/>
      <c r="Z1337" s="270"/>
      <c r="AB1337" s="272" t="str">
        <f t="shared" si="65"/>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3"/>
        <v/>
      </c>
      <c r="T1338" s="224" t="str">
        <f ca="1">IF(B1338="","",IF(ISERROR(MATCH($J1338,SorP!$B$1:$B$6230,0)),"",INDIRECT("'SorP'!$A$"&amp;MATCH($J1338,SorP!$B$1:$B$6230,0))))</f>
        <v/>
      </c>
      <c r="U1338" s="239"/>
      <c r="V1338" s="269" t="e">
        <f>IF(C1338="",NA(),MATCH($B1338&amp;$C1338,'Smelter Look-up'!$J:$J,0))</f>
        <v>#N/A</v>
      </c>
      <c r="W1338" s="270"/>
      <c r="X1338" s="270">
        <f t="shared" ca="1" si="64"/>
        <v>0</v>
      </c>
      <c r="Y1338" s="270"/>
      <c r="Z1338" s="270"/>
      <c r="AB1338" s="272" t="str">
        <f t="shared" si="65"/>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6">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7">IF(AND(C1339="Smelter not listed",OR(LEN(D1339)=0,LEN(E1339)=0)),1,0)</f>
        <v>0</v>
      </c>
      <c r="Y1339" s="270"/>
      <c r="Z1339" s="270"/>
      <c r="AB1339" s="272" t="str">
        <f t="shared" ref="AB1339:AB1402" si="68">B1339&amp;C1339</f>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6"/>
        <v/>
      </c>
      <c r="T1397" s="224" t="str">
        <f ca="1">IF(B1397="","",IF(ISERROR(MATCH($J1397,SorP!$B$1:$B$6230,0)),"",INDIRECT("'SorP'!$A$"&amp;MATCH($J1397,SorP!$B$1:$B$6230,0))))</f>
        <v/>
      </c>
      <c r="U1397" s="239"/>
      <c r="V1397" s="269" t="e">
        <f>IF(C1397="",NA(),MATCH($B1397&amp;$C1397,'Smelter Look-up'!$J:$J,0))</f>
        <v>#N/A</v>
      </c>
      <c r="W1397" s="270"/>
      <c r="X1397" s="270">
        <f t="shared" ca="1" si="67"/>
        <v>0</v>
      </c>
      <c r="Y1397" s="270"/>
      <c r="Z1397" s="270"/>
      <c r="AB1397" s="272" t="str">
        <f t="shared" si="68"/>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6"/>
        <v/>
      </c>
      <c r="T1398" s="224" t="str">
        <f ca="1">IF(B1398="","",IF(ISERROR(MATCH($J1398,SorP!$B$1:$B$6230,0)),"",INDIRECT("'SorP'!$A$"&amp;MATCH($J1398,SorP!$B$1:$B$6230,0))))</f>
        <v/>
      </c>
      <c r="U1398" s="239"/>
      <c r="V1398" s="269" t="e">
        <f>IF(C1398="",NA(),MATCH($B1398&amp;$C1398,'Smelter Look-up'!$J:$J,0))</f>
        <v>#N/A</v>
      </c>
      <c r="W1398" s="270"/>
      <c r="X1398" s="270">
        <f t="shared" ca="1" si="67"/>
        <v>0</v>
      </c>
      <c r="Y1398" s="270"/>
      <c r="Z1398" s="270"/>
      <c r="AB1398" s="272" t="str">
        <f t="shared" si="68"/>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6"/>
        <v/>
      </c>
      <c r="T1399" s="224" t="str">
        <f ca="1">IF(B1399="","",IF(ISERROR(MATCH($J1399,SorP!$B$1:$B$6230,0)),"",INDIRECT("'SorP'!$A$"&amp;MATCH($J1399,SorP!$B$1:$B$6230,0))))</f>
        <v/>
      </c>
      <c r="U1399" s="239"/>
      <c r="V1399" s="269" t="e">
        <f>IF(C1399="",NA(),MATCH($B1399&amp;$C1399,'Smelter Look-up'!$J:$J,0))</f>
        <v>#N/A</v>
      </c>
      <c r="W1399" s="270"/>
      <c r="X1399" s="270">
        <f t="shared" ca="1" si="67"/>
        <v>0</v>
      </c>
      <c r="Y1399" s="270"/>
      <c r="Z1399" s="270"/>
      <c r="AB1399" s="272" t="str">
        <f t="shared" si="68"/>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6"/>
        <v/>
      </c>
      <c r="T1400" s="224" t="str">
        <f ca="1">IF(B1400="","",IF(ISERROR(MATCH($J1400,SorP!$B$1:$B$6230,0)),"",INDIRECT("'SorP'!$A$"&amp;MATCH($J1400,SorP!$B$1:$B$6230,0))))</f>
        <v/>
      </c>
      <c r="U1400" s="239"/>
      <c r="V1400" s="269" t="e">
        <f>IF(C1400="",NA(),MATCH($B1400&amp;$C1400,'Smelter Look-up'!$J:$J,0))</f>
        <v>#N/A</v>
      </c>
      <c r="W1400" s="270"/>
      <c r="X1400" s="270">
        <f t="shared" ca="1" si="67"/>
        <v>0</v>
      </c>
      <c r="Y1400" s="270"/>
      <c r="Z1400" s="270"/>
      <c r="AB1400" s="272" t="str">
        <f t="shared" si="68"/>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6"/>
        <v/>
      </c>
      <c r="T1401" s="224" t="str">
        <f ca="1">IF(B1401="","",IF(ISERROR(MATCH($J1401,SorP!$B$1:$B$6230,0)),"",INDIRECT("'SorP'!$A$"&amp;MATCH($J1401,SorP!$B$1:$B$6230,0))))</f>
        <v/>
      </c>
      <c r="U1401" s="239"/>
      <c r="V1401" s="269" t="e">
        <f>IF(C1401="",NA(),MATCH($B1401&amp;$C1401,'Smelter Look-up'!$J:$J,0))</f>
        <v>#N/A</v>
      </c>
      <c r="W1401" s="270"/>
      <c r="X1401" s="270">
        <f t="shared" ca="1" si="67"/>
        <v>0</v>
      </c>
      <c r="Y1401" s="270"/>
      <c r="Z1401" s="270"/>
      <c r="AB1401" s="272" t="str">
        <f t="shared" si="68"/>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6"/>
        <v/>
      </c>
      <c r="T1402" s="224" t="str">
        <f ca="1">IF(B1402="","",IF(ISERROR(MATCH($J1402,SorP!$B$1:$B$6230,0)),"",INDIRECT("'SorP'!$A$"&amp;MATCH($J1402,SorP!$B$1:$B$6230,0))))</f>
        <v/>
      </c>
      <c r="U1402" s="239"/>
      <c r="V1402" s="269" t="e">
        <f>IF(C1402="",NA(),MATCH($B1402&amp;$C1402,'Smelter Look-up'!$J:$J,0))</f>
        <v>#N/A</v>
      </c>
      <c r="W1402" s="270"/>
      <c r="X1402" s="270">
        <f t="shared" ca="1" si="67"/>
        <v>0</v>
      </c>
      <c r="Y1402" s="270"/>
      <c r="Z1402" s="270"/>
      <c r="AB1402" s="272" t="str">
        <f t="shared" si="68"/>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69">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0">IF(AND(C1403="Smelter not listed",OR(LEN(D1403)=0,LEN(E1403)=0)),1,0)</f>
        <v>0</v>
      </c>
      <c r="Y1403" s="270"/>
      <c r="Z1403" s="270"/>
      <c r="AB1403" s="272" t="str">
        <f t="shared" ref="AB1403:AB1466" si="71">B1403&amp;C1403</f>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9"/>
        <v/>
      </c>
      <c r="T1461" s="224" t="str">
        <f ca="1">IF(B1461="","",IF(ISERROR(MATCH($J1461,SorP!$B$1:$B$6230,0)),"",INDIRECT("'SorP'!$A$"&amp;MATCH($J1461,SorP!$B$1:$B$6230,0))))</f>
        <v/>
      </c>
      <c r="U1461" s="239"/>
      <c r="V1461" s="269" t="e">
        <f>IF(C1461="",NA(),MATCH($B1461&amp;$C1461,'Smelter Look-up'!$J:$J,0))</f>
        <v>#N/A</v>
      </c>
      <c r="W1461" s="270"/>
      <c r="X1461" s="270">
        <f t="shared" ca="1" si="70"/>
        <v>0</v>
      </c>
      <c r="Y1461" s="270"/>
      <c r="Z1461" s="270"/>
      <c r="AB1461" s="272" t="str">
        <f t="shared" si="71"/>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9"/>
        <v/>
      </c>
      <c r="T1462" s="224" t="str">
        <f ca="1">IF(B1462="","",IF(ISERROR(MATCH($J1462,SorP!$B$1:$B$6230,0)),"",INDIRECT("'SorP'!$A$"&amp;MATCH($J1462,SorP!$B$1:$B$6230,0))))</f>
        <v/>
      </c>
      <c r="U1462" s="239"/>
      <c r="V1462" s="269" t="e">
        <f>IF(C1462="",NA(),MATCH($B1462&amp;$C1462,'Smelter Look-up'!$J:$J,0))</f>
        <v>#N/A</v>
      </c>
      <c r="W1462" s="270"/>
      <c r="X1462" s="270">
        <f t="shared" ca="1" si="70"/>
        <v>0</v>
      </c>
      <c r="Y1462" s="270"/>
      <c r="Z1462" s="270"/>
      <c r="AB1462" s="272" t="str">
        <f t="shared" si="71"/>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9"/>
        <v/>
      </c>
      <c r="T1463" s="224" t="str">
        <f ca="1">IF(B1463="","",IF(ISERROR(MATCH($J1463,SorP!$B$1:$B$6230,0)),"",INDIRECT("'SorP'!$A$"&amp;MATCH($J1463,SorP!$B$1:$B$6230,0))))</f>
        <v/>
      </c>
      <c r="U1463" s="239"/>
      <c r="V1463" s="269" t="e">
        <f>IF(C1463="",NA(),MATCH($B1463&amp;$C1463,'Smelter Look-up'!$J:$J,0))</f>
        <v>#N/A</v>
      </c>
      <c r="W1463" s="270"/>
      <c r="X1463" s="270">
        <f t="shared" ca="1" si="70"/>
        <v>0</v>
      </c>
      <c r="Y1463" s="270"/>
      <c r="Z1463" s="270"/>
      <c r="AB1463" s="272" t="str">
        <f t="shared" si="71"/>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9"/>
        <v/>
      </c>
      <c r="T1464" s="224" t="str">
        <f ca="1">IF(B1464="","",IF(ISERROR(MATCH($J1464,SorP!$B$1:$B$6230,0)),"",INDIRECT("'SorP'!$A$"&amp;MATCH($J1464,SorP!$B$1:$B$6230,0))))</f>
        <v/>
      </c>
      <c r="U1464" s="239"/>
      <c r="V1464" s="269" t="e">
        <f>IF(C1464="",NA(),MATCH($B1464&amp;$C1464,'Smelter Look-up'!$J:$J,0))</f>
        <v>#N/A</v>
      </c>
      <c r="W1464" s="270"/>
      <c r="X1464" s="270">
        <f t="shared" ca="1" si="70"/>
        <v>0</v>
      </c>
      <c r="Y1464" s="270"/>
      <c r="Z1464" s="270"/>
      <c r="AB1464" s="272" t="str">
        <f t="shared" si="71"/>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69"/>
        <v/>
      </c>
      <c r="T1465" s="224" t="str">
        <f ca="1">IF(B1465="","",IF(ISERROR(MATCH($J1465,SorP!$B$1:$B$6230,0)),"",INDIRECT("'SorP'!$A$"&amp;MATCH($J1465,SorP!$B$1:$B$6230,0))))</f>
        <v/>
      </c>
      <c r="U1465" s="239"/>
      <c r="V1465" s="269" t="e">
        <f>IF(C1465="",NA(),MATCH($B1465&amp;$C1465,'Smelter Look-up'!$J:$J,0))</f>
        <v>#N/A</v>
      </c>
      <c r="W1465" s="270"/>
      <c r="X1465" s="270">
        <f t="shared" ca="1" si="70"/>
        <v>0</v>
      </c>
      <c r="Y1465" s="270"/>
      <c r="Z1465" s="270"/>
      <c r="AB1465" s="272" t="str">
        <f t="shared" si="71"/>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69"/>
        <v/>
      </c>
      <c r="T1466" s="224" t="str">
        <f ca="1">IF(B1466="","",IF(ISERROR(MATCH($J1466,SorP!$B$1:$B$6230,0)),"",INDIRECT("'SorP'!$A$"&amp;MATCH($J1466,SorP!$B$1:$B$6230,0))))</f>
        <v/>
      </c>
      <c r="U1466" s="239"/>
      <c r="V1466" s="269" t="e">
        <f>IF(C1466="",NA(),MATCH($B1466&amp;$C1466,'Smelter Look-up'!$J:$J,0))</f>
        <v>#N/A</v>
      </c>
      <c r="W1466" s="270"/>
      <c r="X1466" s="270">
        <f t="shared" ca="1" si="70"/>
        <v>0</v>
      </c>
      <c r="Y1466" s="270"/>
      <c r="Z1466" s="270"/>
      <c r="AB1466" s="272" t="str">
        <f t="shared" si="71"/>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2">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3">IF(AND(C1467="Smelter not listed",OR(LEN(D1467)=0,LEN(E1467)=0)),1,0)</f>
        <v>0</v>
      </c>
      <c r="Y1467" s="270"/>
      <c r="Z1467" s="270"/>
      <c r="AB1467" s="272" t="str">
        <f t="shared" ref="AB1467:AB1530" si="74">B1467&amp;C1467</f>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2"/>
        <v/>
      </c>
      <c r="T1525" s="224" t="str">
        <f ca="1">IF(B1525="","",IF(ISERROR(MATCH($J1525,SorP!$B$1:$B$6230,0)),"",INDIRECT("'SorP'!$A$"&amp;MATCH($J1525,SorP!$B$1:$B$6230,0))))</f>
        <v/>
      </c>
      <c r="U1525" s="239"/>
      <c r="V1525" s="269" t="e">
        <f>IF(C1525="",NA(),MATCH($B1525&amp;$C1525,'Smelter Look-up'!$J:$J,0))</f>
        <v>#N/A</v>
      </c>
      <c r="W1525" s="270"/>
      <c r="X1525" s="270">
        <f t="shared" ca="1" si="73"/>
        <v>0</v>
      </c>
      <c r="Y1525" s="270"/>
      <c r="Z1525" s="270"/>
      <c r="AB1525" s="272" t="str">
        <f t="shared" si="74"/>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2"/>
        <v/>
      </c>
      <c r="T1526" s="224" t="str">
        <f ca="1">IF(B1526="","",IF(ISERROR(MATCH($J1526,SorP!$B$1:$B$6230,0)),"",INDIRECT("'SorP'!$A$"&amp;MATCH($J1526,SorP!$B$1:$B$6230,0))))</f>
        <v/>
      </c>
      <c r="U1526" s="239"/>
      <c r="V1526" s="269" t="e">
        <f>IF(C1526="",NA(),MATCH($B1526&amp;$C1526,'Smelter Look-up'!$J:$J,0))</f>
        <v>#N/A</v>
      </c>
      <c r="W1526" s="270"/>
      <c r="X1526" s="270">
        <f t="shared" ca="1" si="73"/>
        <v>0</v>
      </c>
      <c r="Y1526" s="270"/>
      <c r="Z1526" s="270"/>
      <c r="AB1526" s="272" t="str">
        <f t="shared" si="74"/>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2"/>
        <v/>
      </c>
      <c r="T1527" s="224" t="str">
        <f ca="1">IF(B1527="","",IF(ISERROR(MATCH($J1527,SorP!$B$1:$B$6230,0)),"",INDIRECT("'SorP'!$A$"&amp;MATCH($J1527,SorP!$B$1:$B$6230,0))))</f>
        <v/>
      </c>
      <c r="U1527" s="239"/>
      <c r="V1527" s="269" t="e">
        <f>IF(C1527="",NA(),MATCH($B1527&amp;$C1527,'Smelter Look-up'!$J:$J,0))</f>
        <v>#N/A</v>
      </c>
      <c r="W1527" s="270"/>
      <c r="X1527" s="270">
        <f t="shared" ca="1" si="73"/>
        <v>0</v>
      </c>
      <c r="Y1527" s="270"/>
      <c r="Z1527" s="270"/>
      <c r="AB1527" s="272" t="str">
        <f t="shared" si="74"/>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2"/>
        <v/>
      </c>
      <c r="T1528" s="224" t="str">
        <f ca="1">IF(B1528="","",IF(ISERROR(MATCH($J1528,SorP!$B$1:$B$6230,0)),"",INDIRECT("'SorP'!$A$"&amp;MATCH($J1528,SorP!$B$1:$B$6230,0))))</f>
        <v/>
      </c>
      <c r="U1528" s="239"/>
      <c r="V1528" s="269" t="e">
        <f>IF(C1528="",NA(),MATCH($B1528&amp;$C1528,'Smelter Look-up'!$J:$J,0))</f>
        <v>#N/A</v>
      </c>
      <c r="W1528" s="270"/>
      <c r="X1528" s="270">
        <f t="shared" ca="1" si="73"/>
        <v>0</v>
      </c>
      <c r="Y1528" s="270"/>
      <c r="Z1528" s="270"/>
      <c r="AB1528" s="272" t="str">
        <f t="shared" si="74"/>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2"/>
        <v/>
      </c>
      <c r="T1529" s="224" t="str">
        <f ca="1">IF(B1529="","",IF(ISERROR(MATCH($J1529,SorP!$B$1:$B$6230,0)),"",INDIRECT("'SorP'!$A$"&amp;MATCH($J1529,SorP!$B$1:$B$6230,0))))</f>
        <v/>
      </c>
      <c r="U1529" s="239"/>
      <c r="V1529" s="269" t="e">
        <f>IF(C1529="",NA(),MATCH($B1529&amp;$C1529,'Smelter Look-up'!$J:$J,0))</f>
        <v>#N/A</v>
      </c>
      <c r="W1529" s="270"/>
      <c r="X1529" s="270">
        <f t="shared" ca="1" si="73"/>
        <v>0</v>
      </c>
      <c r="Y1529" s="270"/>
      <c r="Z1529" s="270"/>
      <c r="AB1529" s="272" t="str">
        <f t="shared" si="74"/>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2"/>
        <v/>
      </c>
      <c r="T1530" s="224" t="str">
        <f ca="1">IF(B1530="","",IF(ISERROR(MATCH($J1530,SorP!$B$1:$B$6230,0)),"",INDIRECT("'SorP'!$A$"&amp;MATCH($J1530,SorP!$B$1:$B$6230,0))))</f>
        <v/>
      </c>
      <c r="U1530" s="239"/>
      <c r="V1530" s="269" t="e">
        <f>IF(C1530="",NA(),MATCH($B1530&amp;$C1530,'Smelter Look-up'!$J:$J,0))</f>
        <v>#N/A</v>
      </c>
      <c r="W1530" s="270"/>
      <c r="X1530" s="270">
        <f t="shared" ca="1" si="73"/>
        <v>0</v>
      </c>
      <c r="Y1530" s="270"/>
      <c r="Z1530" s="270"/>
      <c r="AB1530" s="272" t="str">
        <f t="shared" si="74"/>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5">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6">IF(AND(C1531="Smelter not listed",OR(LEN(D1531)=0,LEN(E1531)=0)),1,0)</f>
        <v>0</v>
      </c>
      <c r="Y1531" s="270"/>
      <c r="Z1531" s="270"/>
      <c r="AB1531" s="272" t="str">
        <f t="shared" ref="AB1531:AB1594" si="77">B1531&amp;C1531</f>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5"/>
        <v/>
      </c>
      <c r="T1589" s="224" t="str">
        <f ca="1">IF(B1589="","",IF(ISERROR(MATCH($J1589,SorP!$B$1:$B$6230,0)),"",INDIRECT("'SorP'!$A$"&amp;MATCH($J1589,SorP!$B$1:$B$6230,0))))</f>
        <v/>
      </c>
      <c r="U1589" s="239"/>
      <c r="V1589" s="269" t="e">
        <f>IF(C1589="",NA(),MATCH($B1589&amp;$C1589,'Smelter Look-up'!$J:$J,0))</f>
        <v>#N/A</v>
      </c>
      <c r="W1589" s="270"/>
      <c r="X1589" s="270">
        <f t="shared" ca="1" si="76"/>
        <v>0</v>
      </c>
      <c r="Y1589" s="270"/>
      <c r="Z1589" s="270"/>
      <c r="AB1589" s="272" t="str">
        <f t="shared" si="77"/>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5"/>
        <v/>
      </c>
      <c r="T1590" s="224" t="str">
        <f ca="1">IF(B1590="","",IF(ISERROR(MATCH($J1590,SorP!$B$1:$B$6230,0)),"",INDIRECT("'SorP'!$A$"&amp;MATCH($J1590,SorP!$B$1:$B$6230,0))))</f>
        <v/>
      </c>
      <c r="U1590" s="239"/>
      <c r="V1590" s="269" t="e">
        <f>IF(C1590="",NA(),MATCH($B1590&amp;$C1590,'Smelter Look-up'!$J:$J,0))</f>
        <v>#N/A</v>
      </c>
      <c r="W1590" s="270"/>
      <c r="X1590" s="270">
        <f t="shared" ca="1" si="76"/>
        <v>0</v>
      </c>
      <c r="Y1590" s="270"/>
      <c r="Z1590" s="270"/>
      <c r="AB1590" s="272" t="str">
        <f t="shared" si="77"/>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5"/>
        <v/>
      </c>
      <c r="T1591" s="224" t="str">
        <f ca="1">IF(B1591="","",IF(ISERROR(MATCH($J1591,SorP!$B$1:$B$6230,0)),"",INDIRECT("'SorP'!$A$"&amp;MATCH($J1591,SorP!$B$1:$B$6230,0))))</f>
        <v/>
      </c>
      <c r="U1591" s="239"/>
      <c r="V1591" s="269" t="e">
        <f>IF(C1591="",NA(),MATCH($B1591&amp;$C1591,'Smelter Look-up'!$J:$J,0))</f>
        <v>#N/A</v>
      </c>
      <c r="W1591" s="270"/>
      <c r="X1591" s="270">
        <f t="shared" ca="1" si="76"/>
        <v>0</v>
      </c>
      <c r="Y1591" s="270"/>
      <c r="Z1591" s="270"/>
      <c r="AB1591" s="272" t="str">
        <f t="shared" si="77"/>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5"/>
        <v/>
      </c>
      <c r="T1592" s="224" t="str">
        <f ca="1">IF(B1592="","",IF(ISERROR(MATCH($J1592,SorP!$B$1:$B$6230,0)),"",INDIRECT("'SorP'!$A$"&amp;MATCH($J1592,SorP!$B$1:$B$6230,0))))</f>
        <v/>
      </c>
      <c r="U1592" s="239"/>
      <c r="V1592" s="269" t="e">
        <f>IF(C1592="",NA(),MATCH($B1592&amp;$C1592,'Smelter Look-up'!$J:$J,0))</f>
        <v>#N/A</v>
      </c>
      <c r="W1592" s="270"/>
      <c r="X1592" s="270">
        <f t="shared" ca="1" si="76"/>
        <v>0</v>
      </c>
      <c r="Y1592" s="270"/>
      <c r="Z1592" s="270"/>
      <c r="AB1592" s="272" t="str">
        <f t="shared" si="77"/>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5"/>
        <v/>
      </c>
      <c r="T1593" s="224" t="str">
        <f ca="1">IF(B1593="","",IF(ISERROR(MATCH($J1593,SorP!$B$1:$B$6230,0)),"",INDIRECT("'SorP'!$A$"&amp;MATCH($J1593,SorP!$B$1:$B$6230,0))))</f>
        <v/>
      </c>
      <c r="U1593" s="239"/>
      <c r="V1593" s="269" t="e">
        <f>IF(C1593="",NA(),MATCH($B1593&amp;$C1593,'Smelter Look-up'!$J:$J,0))</f>
        <v>#N/A</v>
      </c>
      <c r="W1593" s="270"/>
      <c r="X1593" s="270">
        <f t="shared" ca="1" si="76"/>
        <v>0</v>
      </c>
      <c r="Y1593" s="270"/>
      <c r="Z1593" s="270"/>
      <c r="AB1593" s="272" t="str">
        <f t="shared" si="77"/>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5"/>
        <v/>
      </c>
      <c r="T1594" s="224" t="str">
        <f ca="1">IF(B1594="","",IF(ISERROR(MATCH($J1594,SorP!$B$1:$B$6230,0)),"",INDIRECT("'SorP'!$A$"&amp;MATCH($J1594,SorP!$B$1:$B$6230,0))))</f>
        <v/>
      </c>
      <c r="U1594" s="239"/>
      <c r="V1594" s="269" t="e">
        <f>IF(C1594="",NA(),MATCH($B1594&amp;$C1594,'Smelter Look-up'!$J:$J,0))</f>
        <v>#N/A</v>
      </c>
      <c r="W1594" s="270"/>
      <c r="X1594" s="270">
        <f t="shared" ca="1" si="76"/>
        <v>0</v>
      </c>
      <c r="Y1594" s="270"/>
      <c r="Z1594" s="270"/>
      <c r="AB1594" s="272" t="str">
        <f t="shared" si="77"/>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78">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79">IF(AND(C1595="Smelter not listed",OR(LEN(D1595)=0,LEN(E1595)=0)),1,0)</f>
        <v>0</v>
      </c>
      <c r="Y1595" s="270"/>
      <c r="Z1595" s="270"/>
      <c r="AB1595" s="272" t="str">
        <f t="shared" ref="AB1595:AB1658" si="80">B1595&amp;C1595</f>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8"/>
        <v/>
      </c>
      <c r="T1653" s="224" t="str">
        <f ca="1">IF(B1653="","",IF(ISERROR(MATCH($J1653,SorP!$B$1:$B$6230,0)),"",INDIRECT("'SorP'!$A$"&amp;MATCH($J1653,SorP!$B$1:$B$6230,0))))</f>
        <v/>
      </c>
      <c r="U1653" s="239"/>
      <c r="V1653" s="269" t="e">
        <f>IF(C1653="",NA(),MATCH($B1653&amp;$C1653,'Smelter Look-up'!$J:$J,0))</f>
        <v>#N/A</v>
      </c>
      <c r="W1653" s="270"/>
      <c r="X1653" s="270">
        <f t="shared" ca="1" si="79"/>
        <v>0</v>
      </c>
      <c r="Y1653" s="270"/>
      <c r="Z1653" s="270"/>
      <c r="AB1653" s="272" t="str">
        <f t="shared" si="80"/>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8"/>
        <v/>
      </c>
      <c r="T1654" s="224" t="str">
        <f ca="1">IF(B1654="","",IF(ISERROR(MATCH($J1654,SorP!$B$1:$B$6230,0)),"",INDIRECT("'SorP'!$A$"&amp;MATCH($J1654,SorP!$B$1:$B$6230,0))))</f>
        <v/>
      </c>
      <c r="U1654" s="239"/>
      <c r="V1654" s="269" t="e">
        <f>IF(C1654="",NA(),MATCH($B1654&amp;$C1654,'Smelter Look-up'!$J:$J,0))</f>
        <v>#N/A</v>
      </c>
      <c r="W1654" s="270"/>
      <c r="X1654" s="270">
        <f t="shared" ca="1" si="79"/>
        <v>0</v>
      </c>
      <c r="Y1654" s="270"/>
      <c r="Z1654" s="270"/>
      <c r="AB1654" s="272" t="str">
        <f t="shared" si="80"/>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8"/>
        <v/>
      </c>
      <c r="T1655" s="224" t="str">
        <f ca="1">IF(B1655="","",IF(ISERROR(MATCH($J1655,SorP!$B$1:$B$6230,0)),"",INDIRECT("'SorP'!$A$"&amp;MATCH($J1655,SorP!$B$1:$B$6230,0))))</f>
        <v/>
      </c>
      <c r="U1655" s="239"/>
      <c r="V1655" s="269" t="e">
        <f>IF(C1655="",NA(),MATCH($B1655&amp;$C1655,'Smelter Look-up'!$J:$J,0))</f>
        <v>#N/A</v>
      </c>
      <c r="W1655" s="270"/>
      <c r="X1655" s="270">
        <f t="shared" ca="1" si="79"/>
        <v>0</v>
      </c>
      <c r="Y1655" s="270"/>
      <c r="Z1655" s="270"/>
      <c r="AB1655" s="272" t="str">
        <f t="shared" si="80"/>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8"/>
        <v/>
      </c>
      <c r="T1656" s="224" t="str">
        <f ca="1">IF(B1656="","",IF(ISERROR(MATCH($J1656,SorP!$B$1:$B$6230,0)),"",INDIRECT("'SorP'!$A$"&amp;MATCH($J1656,SorP!$B$1:$B$6230,0))))</f>
        <v/>
      </c>
      <c r="U1656" s="239"/>
      <c r="V1656" s="269" t="e">
        <f>IF(C1656="",NA(),MATCH($B1656&amp;$C1656,'Smelter Look-up'!$J:$J,0))</f>
        <v>#N/A</v>
      </c>
      <c r="W1656" s="270"/>
      <c r="X1656" s="270">
        <f t="shared" ca="1" si="79"/>
        <v>0</v>
      </c>
      <c r="Y1656" s="270"/>
      <c r="Z1656" s="270"/>
      <c r="AB1656" s="272" t="str">
        <f t="shared" si="80"/>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78"/>
        <v/>
      </c>
      <c r="T1657" s="224" t="str">
        <f ca="1">IF(B1657="","",IF(ISERROR(MATCH($J1657,SorP!$B$1:$B$6230,0)),"",INDIRECT("'SorP'!$A$"&amp;MATCH($J1657,SorP!$B$1:$B$6230,0))))</f>
        <v/>
      </c>
      <c r="U1657" s="239"/>
      <c r="V1657" s="269" t="e">
        <f>IF(C1657="",NA(),MATCH($B1657&amp;$C1657,'Smelter Look-up'!$J:$J,0))</f>
        <v>#N/A</v>
      </c>
      <c r="W1657" s="270"/>
      <c r="X1657" s="270">
        <f t="shared" ca="1" si="79"/>
        <v>0</v>
      </c>
      <c r="Y1657" s="270"/>
      <c r="Z1657" s="270"/>
      <c r="AB1657" s="272" t="str">
        <f t="shared" si="80"/>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78"/>
        <v/>
      </c>
      <c r="T1658" s="224" t="str">
        <f ca="1">IF(B1658="","",IF(ISERROR(MATCH($J1658,SorP!$B$1:$B$6230,0)),"",INDIRECT("'SorP'!$A$"&amp;MATCH($J1658,SorP!$B$1:$B$6230,0))))</f>
        <v/>
      </c>
      <c r="U1658" s="239"/>
      <c r="V1658" s="269" t="e">
        <f>IF(C1658="",NA(),MATCH($B1658&amp;$C1658,'Smelter Look-up'!$J:$J,0))</f>
        <v>#N/A</v>
      </c>
      <c r="W1658" s="270"/>
      <c r="X1658" s="270">
        <f t="shared" ca="1" si="79"/>
        <v>0</v>
      </c>
      <c r="Y1658" s="270"/>
      <c r="Z1658" s="270"/>
      <c r="AB1658" s="272" t="str">
        <f t="shared" si="80"/>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1">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2">IF(AND(C1659="Smelter not listed",OR(LEN(D1659)=0,LEN(E1659)=0)),1,0)</f>
        <v>0</v>
      </c>
      <c r="Y1659" s="270"/>
      <c r="Z1659" s="270"/>
      <c r="AB1659" s="272" t="str">
        <f t="shared" ref="AB1659:AB1722" si="83">B1659&amp;C1659</f>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1"/>
        <v/>
      </c>
      <c r="T1717" s="224" t="str">
        <f ca="1">IF(B1717="","",IF(ISERROR(MATCH($J1717,SorP!$B$1:$B$6230,0)),"",INDIRECT("'SorP'!$A$"&amp;MATCH($J1717,SorP!$B$1:$B$6230,0))))</f>
        <v/>
      </c>
      <c r="U1717" s="239"/>
      <c r="V1717" s="269" t="e">
        <f>IF(C1717="",NA(),MATCH($B1717&amp;$C1717,'Smelter Look-up'!$J:$J,0))</f>
        <v>#N/A</v>
      </c>
      <c r="W1717" s="270"/>
      <c r="X1717" s="270">
        <f t="shared" ca="1" si="82"/>
        <v>0</v>
      </c>
      <c r="Y1717" s="270"/>
      <c r="Z1717" s="270"/>
      <c r="AB1717" s="272" t="str">
        <f t="shared" si="83"/>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1"/>
        <v/>
      </c>
      <c r="T1718" s="224" t="str">
        <f ca="1">IF(B1718="","",IF(ISERROR(MATCH($J1718,SorP!$B$1:$B$6230,0)),"",INDIRECT("'SorP'!$A$"&amp;MATCH($J1718,SorP!$B$1:$B$6230,0))))</f>
        <v/>
      </c>
      <c r="U1718" s="239"/>
      <c r="V1718" s="269" t="e">
        <f>IF(C1718="",NA(),MATCH($B1718&amp;$C1718,'Smelter Look-up'!$J:$J,0))</f>
        <v>#N/A</v>
      </c>
      <c r="W1718" s="270"/>
      <c r="X1718" s="270">
        <f t="shared" ca="1" si="82"/>
        <v>0</v>
      </c>
      <c r="Y1718" s="270"/>
      <c r="Z1718" s="270"/>
      <c r="AB1718" s="272" t="str">
        <f t="shared" si="83"/>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1"/>
        <v/>
      </c>
      <c r="T1719" s="224" t="str">
        <f ca="1">IF(B1719="","",IF(ISERROR(MATCH($J1719,SorP!$B$1:$B$6230,0)),"",INDIRECT("'SorP'!$A$"&amp;MATCH($J1719,SorP!$B$1:$B$6230,0))))</f>
        <v/>
      </c>
      <c r="U1719" s="239"/>
      <c r="V1719" s="269" t="e">
        <f>IF(C1719="",NA(),MATCH($B1719&amp;$C1719,'Smelter Look-up'!$J:$J,0))</f>
        <v>#N/A</v>
      </c>
      <c r="W1719" s="270"/>
      <c r="X1719" s="270">
        <f t="shared" ca="1" si="82"/>
        <v>0</v>
      </c>
      <c r="Y1719" s="270"/>
      <c r="Z1719" s="270"/>
      <c r="AB1719" s="272" t="str">
        <f t="shared" si="83"/>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1"/>
        <v/>
      </c>
      <c r="T1720" s="224" t="str">
        <f ca="1">IF(B1720="","",IF(ISERROR(MATCH($J1720,SorP!$B$1:$B$6230,0)),"",INDIRECT("'SorP'!$A$"&amp;MATCH($J1720,SorP!$B$1:$B$6230,0))))</f>
        <v/>
      </c>
      <c r="U1720" s="239"/>
      <c r="V1720" s="269" t="e">
        <f>IF(C1720="",NA(),MATCH($B1720&amp;$C1720,'Smelter Look-up'!$J:$J,0))</f>
        <v>#N/A</v>
      </c>
      <c r="W1720" s="270"/>
      <c r="X1720" s="270">
        <f t="shared" ca="1" si="82"/>
        <v>0</v>
      </c>
      <c r="Y1720" s="270"/>
      <c r="Z1720" s="270"/>
      <c r="AB1720" s="272" t="str">
        <f t="shared" si="83"/>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1"/>
        <v/>
      </c>
      <c r="T1721" s="224" t="str">
        <f ca="1">IF(B1721="","",IF(ISERROR(MATCH($J1721,SorP!$B$1:$B$6230,0)),"",INDIRECT("'SorP'!$A$"&amp;MATCH($J1721,SorP!$B$1:$B$6230,0))))</f>
        <v/>
      </c>
      <c r="U1721" s="239"/>
      <c r="V1721" s="269" t="e">
        <f>IF(C1721="",NA(),MATCH($B1721&amp;$C1721,'Smelter Look-up'!$J:$J,0))</f>
        <v>#N/A</v>
      </c>
      <c r="W1721" s="270"/>
      <c r="X1721" s="270">
        <f t="shared" ca="1" si="82"/>
        <v>0</v>
      </c>
      <c r="Y1721" s="270"/>
      <c r="Z1721" s="270"/>
      <c r="AB1721" s="272" t="str">
        <f t="shared" si="83"/>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1"/>
        <v/>
      </c>
      <c r="T1722" s="224" t="str">
        <f ca="1">IF(B1722="","",IF(ISERROR(MATCH($J1722,SorP!$B$1:$B$6230,0)),"",INDIRECT("'SorP'!$A$"&amp;MATCH($J1722,SorP!$B$1:$B$6230,0))))</f>
        <v/>
      </c>
      <c r="U1722" s="239"/>
      <c r="V1722" s="269" t="e">
        <f>IF(C1722="",NA(),MATCH($B1722&amp;$C1722,'Smelter Look-up'!$J:$J,0))</f>
        <v>#N/A</v>
      </c>
      <c r="W1722" s="270"/>
      <c r="X1722" s="270">
        <f t="shared" ca="1" si="82"/>
        <v>0</v>
      </c>
      <c r="Y1722" s="270"/>
      <c r="Z1722" s="270"/>
      <c r="AB1722" s="272" t="str">
        <f t="shared" si="83"/>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4">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5">IF(AND(C1723="Smelter not listed",OR(LEN(D1723)=0,LEN(E1723)=0)),1,0)</f>
        <v>0</v>
      </c>
      <c r="Y1723" s="270"/>
      <c r="Z1723" s="270"/>
      <c r="AB1723" s="272" t="str">
        <f t="shared" ref="AB1723:AB1786" si="86">B1723&amp;C1723</f>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4"/>
        <v/>
      </c>
      <c r="T1781" s="224" t="str">
        <f ca="1">IF(B1781="","",IF(ISERROR(MATCH($J1781,SorP!$B$1:$B$6230,0)),"",INDIRECT("'SorP'!$A$"&amp;MATCH($J1781,SorP!$B$1:$B$6230,0))))</f>
        <v/>
      </c>
      <c r="U1781" s="239"/>
      <c r="V1781" s="269" t="e">
        <f>IF(C1781="",NA(),MATCH($B1781&amp;$C1781,'Smelter Look-up'!$J:$J,0))</f>
        <v>#N/A</v>
      </c>
      <c r="W1781" s="270"/>
      <c r="X1781" s="270">
        <f t="shared" ca="1" si="85"/>
        <v>0</v>
      </c>
      <c r="Y1781" s="270"/>
      <c r="Z1781" s="270"/>
      <c r="AB1781" s="272" t="str">
        <f t="shared" si="86"/>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4"/>
        <v/>
      </c>
      <c r="T1782" s="224" t="str">
        <f ca="1">IF(B1782="","",IF(ISERROR(MATCH($J1782,SorP!$B$1:$B$6230,0)),"",INDIRECT("'SorP'!$A$"&amp;MATCH($J1782,SorP!$B$1:$B$6230,0))))</f>
        <v/>
      </c>
      <c r="U1782" s="239"/>
      <c r="V1782" s="269" t="e">
        <f>IF(C1782="",NA(),MATCH($B1782&amp;$C1782,'Smelter Look-up'!$J:$J,0))</f>
        <v>#N/A</v>
      </c>
      <c r="W1782" s="270"/>
      <c r="X1782" s="270">
        <f t="shared" ca="1" si="85"/>
        <v>0</v>
      </c>
      <c r="Y1782" s="270"/>
      <c r="Z1782" s="270"/>
      <c r="AB1782" s="272" t="str">
        <f t="shared" si="86"/>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4"/>
        <v/>
      </c>
      <c r="T1783" s="224" t="str">
        <f ca="1">IF(B1783="","",IF(ISERROR(MATCH($J1783,SorP!$B$1:$B$6230,0)),"",INDIRECT("'SorP'!$A$"&amp;MATCH($J1783,SorP!$B$1:$B$6230,0))))</f>
        <v/>
      </c>
      <c r="U1783" s="239"/>
      <c r="V1783" s="269" t="e">
        <f>IF(C1783="",NA(),MATCH($B1783&amp;$C1783,'Smelter Look-up'!$J:$J,0))</f>
        <v>#N/A</v>
      </c>
      <c r="W1783" s="270"/>
      <c r="X1783" s="270">
        <f t="shared" ca="1" si="85"/>
        <v>0</v>
      </c>
      <c r="Y1783" s="270"/>
      <c r="Z1783" s="270"/>
      <c r="AB1783" s="272" t="str">
        <f t="shared" si="86"/>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4"/>
        <v/>
      </c>
      <c r="T1784" s="224" t="str">
        <f ca="1">IF(B1784="","",IF(ISERROR(MATCH($J1784,SorP!$B$1:$B$6230,0)),"",INDIRECT("'SorP'!$A$"&amp;MATCH($J1784,SorP!$B$1:$B$6230,0))))</f>
        <v/>
      </c>
      <c r="U1784" s="239"/>
      <c r="V1784" s="269" t="e">
        <f>IF(C1784="",NA(),MATCH($B1784&amp;$C1784,'Smelter Look-up'!$J:$J,0))</f>
        <v>#N/A</v>
      </c>
      <c r="W1784" s="270"/>
      <c r="X1784" s="270">
        <f t="shared" ca="1" si="85"/>
        <v>0</v>
      </c>
      <c r="Y1784" s="270"/>
      <c r="Z1784" s="270"/>
      <c r="AB1784" s="272" t="str">
        <f t="shared" si="86"/>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4"/>
        <v/>
      </c>
      <c r="T1785" s="224" t="str">
        <f ca="1">IF(B1785="","",IF(ISERROR(MATCH($J1785,SorP!$B$1:$B$6230,0)),"",INDIRECT("'SorP'!$A$"&amp;MATCH($J1785,SorP!$B$1:$B$6230,0))))</f>
        <v/>
      </c>
      <c r="U1785" s="239"/>
      <c r="V1785" s="269" t="e">
        <f>IF(C1785="",NA(),MATCH($B1785&amp;$C1785,'Smelter Look-up'!$J:$J,0))</f>
        <v>#N/A</v>
      </c>
      <c r="W1785" s="270"/>
      <c r="X1785" s="270">
        <f t="shared" ca="1" si="85"/>
        <v>0</v>
      </c>
      <c r="Y1785" s="270"/>
      <c r="Z1785" s="270"/>
      <c r="AB1785" s="272" t="str">
        <f t="shared" si="86"/>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4"/>
        <v/>
      </c>
      <c r="T1786" s="224" t="str">
        <f ca="1">IF(B1786="","",IF(ISERROR(MATCH($J1786,SorP!$B$1:$B$6230,0)),"",INDIRECT("'SorP'!$A$"&amp;MATCH($J1786,SorP!$B$1:$B$6230,0))))</f>
        <v/>
      </c>
      <c r="U1786" s="239"/>
      <c r="V1786" s="269" t="e">
        <f>IF(C1786="",NA(),MATCH($B1786&amp;$C1786,'Smelter Look-up'!$J:$J,0))</f>
        <v>#N/A</v>
      </c>
      <c r="W1786" s="270"/>
      <c r="X1786" s="270">
        <f t="shared" ca="1" si="85"/>
        <v>0</v>
      </c>
      <c r="Y1786" s="270"/>
      <c r="Z1786" s="270"/>
      <c r="AB1786" s="272" t="str">
        <f t="shared" si="86"/>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7">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88">IF(AND(C1787="Smelter not listed",OR(LEN(D1787)=0,LEN(E1787)=0)),1,0)</f>
        <v>0</v>
      </c>
      <c r="Y1787" s="270"/>
      <c r="Z1787" s="270"/>
      <c r="AB1787" s="272" t="str">
        <f t="shared" ref="AB1787:AB1850" si="89">B1787&amp;C1787</f>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7"/>
        <v/>
      </c>
      <c r="T1845" s="224" t="str">
        <f ca="1">IF(B1845="","",IF(ISERROR(MATCH($J1845,SorP!$B$1:$B$6230,0)),"",INDIRECT("'SorP'!$A$"&amp;MATCH($J1845,SorP!$B$1:$B$6230,0))))</f>
        <v/>
      </c>
      <c r="U1845" s="239"/>
      <c r="V1845" s="269" t="e">
        <f>IF(C1845="",NA(),MATCH($B1845&amp;$C1845,'Smelter Look-up'!$J:$J,0))</f>
        <v>#N/A</v>
      </c>
      <c r="W1845" s="270"/>
      <c r="X1845" s="270">
        <f t="shared" ca="1" si="88"/>
        <v>0</v>
      </c>
      <c r="Y1845" s="270"/>
      <c r="Z1845" s="270"/>
      <c r="AB1845" s="272" t="str">
        <f t="shared" si="89"/>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7"/>
        <v/>
      </c>
      <c r="T1846" s="224" t="str">
        <f ca="1">IF(B1846="","",IF(ISERROR(MATCH($J1846,SorP!$B$1:$B$6230,0)),"",INDIRECT("'SorP'!$A$"&amp;MATCH($J1846,SorP!$B$1:$B$6230,0))))</f>
        <v/>
      </c>
      <c r="U1846" s="239"/>
      <c r="V1846" s="269" t="e">
        <f>IF(C1846="",NA(),MATCH($B1846&amp;$C1846,'Smelter Look-up'!$J:$J,0))</f>
        <v>#N/A</v>
      </c>
      <c r="W1846" s="270"/>
      <c r="X1846" s="270">
        <f t="shared" ca="1" si="88"/>
        <v>0</v>
      </c>
      <c r="Y1846" s="270"/>
      <c r="Z1846" s="270"/>
      <c r="AB1846" s="272" t="str">
        <f t="shared" si="89"/>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7"/>
        <v/>
      </c>
      <c r="T1847" s="224" t="str">
        <f ca="1">IF(B1847="","",IF(ISERROR(MATCH($J1847,SorP!$B$1:$B$6230,0)),"",INDIRECT("'SorP'!$A$"&amp;MATCH($J1847,SorP!$B$1:$B$6230,0))))</f>
        <v/>
      </c>
      <c r="U1847" s="239"/>
      <c r="V1847" s="269" t="e">
        <f>IF(C1847="",NA(),MATCH($B1847&amp;$C1847,'Smelter Look-up'!$J:$J,0))</f>
        <v>#N/A</v>
      </c>
      <c r="W1847" s="270"/>
      <c r="X1847" s="270">
        <f t="shared" ca="1" si="88"/>
        <v>0</v>
      </c>
      <c r="Y1847" s="270"/>
      <c r="Z1847" s="270"/>
      <c r="AB1847" s="272" t="str">
        <f t="shared" si="89"/>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7"/>
        <v/>
      </c>
      <c r="T1848" s="224" t="str">
        <f ca="1">IF(B1848="","",IF(ISERROR(MATCH($J1848,SorP!$B$1:$B$6230,0)),"",INDIRECT("'SorP'!$A$"&amp;MATCH($J1848,SorP!$B$1:$B$6230,0))))</f>
        <v/>
      </c>
      <c r="U1848" s="239"/>
      <c r="V1848" s="269" t="e">
        <f>IF(C1848="",NA(),MATCH($B1848&amp;$C1848,'Smelter Look-up'!$J:$J,0))</f>
        <v>#N/A</v>
      </c>
      <c r="W1848" s="270"/>
      <c r="X1848" s="270">
        <f t="shared" ca="1" si="88"/>
        <v>0</v>
      </c>
      <c r="Y1848" s="270"/>
      <c r="Z1848" s="270"/>
      <c r="AB1848" s="272" t="str">
        <f t="shared" si="89"/>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7"/>
        <v/>
      </c>
      <c r="T1849" s="224" t="str">
        <f ca="1">IF(B1849="","",IF(ISERROR(MATCH($J1849,SorP!$B$1:$B$6230,0)),"",INDIRECT("'SorP'!$A$"&amp;MATCH($J1849,SorP!$B$1:$B$6230,0))))</f>
        <v/>
      </c>
      <c r="U1849" s="239"/>
      <c r="V1849" s="269" t="e">
        <f>IF(C1849="",NA(),MATCH($B1849&amp;$C1849,'Smelter Look-up'!$J:$J,0))</f>
        <v>#N/A</v>
      </c>
      <c r="W1849" s="270"/>
      <c r="X1849" s="270">
        <f t="shared" ca="1" si="88"/>
        <v>0</v>
      </c>
      <c r="Y1849" s="270"/>
      <c r="Z1849" s="270"/>
      <c r="AB1849" s="272" t="str">
        <f t="shared" si="89"/>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7"/>
        <v/>
      </c>
      <c r="T1850" s="224" t="str">
        <f ca="1">IF(B1850="","",IF(ISERROR(MATCH($J1850,SorP!$B$1:$B$6230,0)),"",INDIRECT("'SorP'!$A$"&amp;MATCH($J1850,SorP!$B$1:$B$6230,0))))</f>
        <v/>
      </c>
      <c r="U1850" s="239"/>
      <c r="V1850" s="269" t="e">
        <f>IF(C1850="",NA(),MATCH($B1850&amp;$C1850,'Smelter Look-up'!$J:$J,0))</f>
        <v>#N/A</v>
      </c>
      <c r="W1850" s="270"/>
      <c r="X1850" s="270">
        <f t="shared" ca="1" si="88"/>
        <v>0</v>
      </c>
      <c r="Y1850" s="270"/>
      <c r="Z1850" s="270"/>
      <c r="AB1850" s="272" t="str">
        <f t="shared" si="89"/>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0">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1">IF(AND(C1851="Smelter not listed",OR(LEN(D1851)=0,LEN(E1851)=0)),1,0)</f>
        <v>0</v>
      </c>
      <c r="Y1851" s="270"/>
      <c r="Z1851" s="270"/>
      <c r="AB1851" s="272" t="str">
        <f t="shared" ref="AB1851:AB1914" si="92">B1851&amp;C1851</f>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0"/>
        <v/>
      </c>
      <c r="T1909" s="224" t="str">
        <f ca="1">IF(B1909="","",IF(ISERROR(MATCH($J1909,SorP!$B$1:$B$6230,0)),"",INDIRECT("'SorP'!$A$"&amp;MATCH($J1909,SorP!$B$1:$B$6230,0))))</f>
        <v/>
      </c>
      <c r="U1909" s="239"/>
      <c r="V1909" s="269" t="e">
        <f>IF(C1909="",NA(),MATCH($B1909&amp;$C1909,'Smelter Look-up'!$J:$J,0))</f>
        <v>#N/A</v>
      </c>
      <c r="W1909" s="270"/>
      <c r="X1909" s="270">
        <f t="shared" ca="1" si="91"/>
        <v>0</v>
      </c>
      <c r="Y1909" s="270"/>
      <c r="Z1909" s="270"/>
      <c r="AB1909" s="272" t="str">
        <f t="shared" si="92"/>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0"/>
        <v/>
      </c>
      <c r="T1910" s="224" t="str">
        <f ca="1">IF(B1910="","",IF(ISERROR(MATCH($J1910,SorP!$B$1:$B$6230,0)),"",INDIRECT("'SorP'!$A$"&amp;MATCH($J1910,SorP!$B$1:$B$6230,0))))</f>
        <v/>
      </c>
      <c r="U1910" s="239"/>
      <c r="V1910" s="269" t="e">
        <f>IF(C1910="",NA(),MATCH($B1910&amp;$C1910,'Smelter Look-up'!$J:$J,0))</f>
        <v>#N/A</v>
      </c>
      <c r="W1910" s="270"/>
      <c r="X1910" s="270">
        <f t="shared" ca="1" si="91"/>
        <v>0</v>
      </c>
      <c r="Y1910" s="270"/>
      <c r="Z1910" s="270"/>
      <c r="AB1910" s="272" t="str">
        <f t="shared" si="92"/>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0"/>
        <v/>
      </c>
      <c r="T1911" s="224" t="str">
        <f ca="1">IF(B1911="","",IF(ISERROR(MATCH($J1911,SorP!$B$1:$B$6230,0)),"",INDIRECT("'SorP'!$A$"&amp;MATCH($J1911,SorP!$B$1:$B$6230,0))))</f>
        <v/>
      </c>
      <c r="U1911" s="239"/>
      <c r="V1911" s="269" t="e">
        <f>IF(C1911="",NA(),MATCH($B1911&amp;$C1911,'Smelter Look-up'!$J:$J,0))</f>
        <v>#N/A</v>
      </c>
      <c r="W1911" s="270"/>
      <c r="X1911" s="270">
        <f t="shared" ca="1" si="91"/>
        <v>0</v>
      </c>
      <c r="Y1911" s="270"/>
      <c r="Z1911" s="270"/>
      <c r="AB1911" s="272" t="str">
        <f t="shared" si="92"/>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0"/>
        <v/>
      </c>
      <c r="T1912" s="224" t="str">
        <f ca="1">IF(B1912="","",IF(ISERROR(MATCH($J1912,SorP!$B$1:$B$6230,0)),"",INDIRECT("'SorP'!$A$"&amp;MATCH($J1912,SorP!$B$1:$B$6230,0))))</f>
        <v/>
      </c>
      <c r="U1912" s="239"/>
      <c r="V1912" s="269" t="e">
        <f>IF(C1912="",NA(),MATCH($B1912&amp;$C1912,'Smelter Look-up'!$J:$J,0))</f>
        <v>#N/A</v>
      </c>
      <c r="W1912" s="270"/>
      <c r="X1912" s="270">
        <f t="shared" ca="1" si="91"/>
        <v>0</v>
      </c>
      <c r="Y1912" s="270"/>
      <c r="Z1912" s="270"/>
      <c r="AB1912" s="272" t="str">
        <f t="shared" si="92"/>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0"/>
        <v/>
      </c>
      <c r="T1913" s="224" t="str">
        <f ca="1">IF(B1913="","",IF(ISERROR(MATCH($J1913,SorP!$B$1:$B$6230,0)),"",INDIRECT("'SorP'!$A$"&amp;MATCH($J1913,SorP!$B$1:$B$6230,0))))</f>
        <v/>
      </c>
      <c r="U1913" s="239"/>
      <c r="V1913" s="269" t="e">
        <f>IF(C1913="",NA(),MATCH($B1913&amp;$C1913,'Smelter Look-up'!$J:$J,0))</f>
        <v>#N/A</v>
      </c>
      <c r="W1913" s="270"/>
      <c r="X1913" s="270">
        <f t="shared" ca="1" si="91"/>
        <v>0</v>
      </c>
      <c r="Y1913" s="270"/>
      <c r="Z1913" s="270"/>
      <c r="AB1913" s="272" t="str">
        <f t="shared" si="92"/>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0"/>
        <v/>
      </c>
      <c r="T1914" s="224" t="str">
        <f ca="1">IF(B1914="","",IF(ISERROR(MATCH($J1914,SorP!$B$1:$B$6230,0)),"",INDIRECT("'SorP'!$A$"&amp;MATCH($J1914,SorP!$B$1:$B$6230,0))))</f>
        <v/>
      </c>
      <c r="U1914" s="239"/>
      <c r="V1914" s="269" t="e">
        <f>IF(C1914="",NA(),MATCH($B1914&amp;$C1914,'Smelter Look-up'!$J:$J,0))</f>
        <v>#N/A</v>
      </c>
      <c r="W1914" s="270"/>
      <c r="X1914" s="270">
        <f t="shared" ca="1" si="91"/>
        <v>0</v>
      </c>
      <c r="Y1914" s="270"/>
      <c r="Z1914" s="270"/>
      <c r="AB1914" s="272" t="str">
        <f t="shared" si="92"/>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3">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4">IF(AND(C1915="Smelter not listed",OR(LEN(D1915)=0,LEN(E1915)=0)),1,0)</f>
        <v>0</v>
      </c>
      <c r="Y1915" s="270"/>
      <c r="Z1915" s="270"/>
      <c r="AB1915" s="272" t="str">
        <f t="shared" ref="AB1915:AB1978" si="95">B1915&amp;C1915</f>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3"/>
        <v/>
      </c>
      <c r="T1973" s="224" t="str">
        <f ca="1">IF(B1973="","",IF(ISERROR(MATCH($J1973,SorP!$B$1:$B$6230,0)),"",INDIRECT("'SorP'!$A$"&amp;MATCH($J1973,SorP!$B$1:$B$6230,0))))</f>
        <v/>
      </c>
      <c r="U1973" s="239"/>
      <c r="V1973" s="269" t="e">
        <f>IF(C1973="",NA(),MATCH($B1973&amp;$C1973,'Smelter Look-up'!$J:$J,0))</f>
        <v>#N/A</v>
      </c>
      <c r="W1973" s="270"/>
      <c r="X1973" s="270">
        <f t="shared" ca="1" si="94"/>
        <v>0</v>
      </c>
      <c r="Y1973" s="270"/>
      <c r="Z1973" s="270"/>
      <c r="AB1973" s="272" t="str">
        <f t="shared" si="95"/>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3"/>
        <v/>
      </c>
      <c r="T1974" s="224" t="str">
        <f ca="1">IF(B1974="","",IF(ISERROR(MATCH($J1974,SorP!$B$1:$B$6230,0)),"",INDIRECT("'SorP'!$A$"&amp;MATCH($J1974,SorP!$B$1:$B$6230,0))))</f>
        <v/>
      </c>
      <c r="U1974" s="239"/>
      <c r="V1974" s="269" t="e">
        <f>IF(C1974="",NA(),MATCH($B1974&amp;$C1974,'Smelter Look-up'!$J:$J,0))</f>
        <v>#N/A</v>
      </c>
      <c r="W1974" s="270"/>
      <c r="X1974" s="270">
        <f t="shared" ca="1" si="94"/>
        <v>0</v>
      </c>
      <c r="Y1974" s="270"/>
      <c r="Z1974" s="270"/>
      <c r="AB1974" s="272" t="str">
        <f t="shared" si="95"/>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3"/>
        <v/>
      </c>
      <c r="T1975" s="224" t="str">
        <f ca="1">IF(B1975="","",IF(ISERROR(MATCH($J1975,SorP!$B$1:$B$6230,0)),"",INDIRECT("'SorP'!$A$"&amp;MATCH($J1975,SorP!$B$1:$B$6230,0))))</f>
        <v/>
      </c>
      <c r="U1975" s="239"/>
      <c r="V1975" s="269" t="e">
        <f>IF(C1975="",NA(),MATCH($B1975&amp;$C1975,'Smelter Look-up'!$J:$J,0))</f>
        <v>#N/A</v>
      </c>
      <c r="W1975" s="270"/>
      <c r="X1975" s="270">
        <f t="shared" ca="1" si="94"/>
        <v>0</v>
      </c>
      <c r="Y1975" s="270"/>
      <c r="Z1975" s="270"/>
      <c r="AB1975" s="272" t="str">
        <f t="shared" si="95"/>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3"/>
        <v/>
      </c>
      <c r="T1976" s="224" t="str">
        <f ca="1">IF(B1976="","",IF(ISERROR(MATCH($J1976,SorP!$B$1:$B$6230,0)),"",INDIRECT("'SorP'!$A$"&amp;MATCH($J1976,SorP!$B$1:$B$6230,0))))</f>
        <v/>
      </c>
      <c r="U1976" s="239"/>
      <c r="V1976" s="269" t="e">
        <f>IF(C1976="",NA(),MATCH($B1976&amp;$C1976,'Smelter Look-up'!$J:$J,0))</f>
        <v>#N/A</v>
      </c>
      <c r="W1976" s="270"/>
      <c r="X1976" s="270">
        <f t="shared" ca="1" si="94"/>
        <v>0</v>
      </c>
      <c r="Y1976" s="270"/>
      <c r="Z1976" s="270"/>
      <c r="AB1976" s="272" t="str">
        <f t="shared" si="95"/>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3"/>
        <v/>
      </c>
      <c r="T1977" s="224" t="str">
        <f ca="1">IF(B1977="","",IF(ISERROR(MATCH($J1977,SorP!$B$1:$B$6230,0)),"",INDIRECT("'SorP'!$A$"&amp;MATCH($J1977,SorP!$B$1:$B$6230,0))))</f>
        <v/>
      </c>
      <c r="U1977" s="239"/>
      <c r="V1977" s="269" t="e">
        <f>IF(C1977="",NA(),MATCH($B1977&amp;$C1977,'Smelter Look-up'!$J:$J,0))</f>
        <v>#N/A</v>
      </c>
      <c r="W1977" s="270"/>
      <c r="X1977" s="270">
        <f t="shared" ca="1" si="94"/>
        <v>0</v>
      </c>
      <c r="Y1977" s="270"/>
      <c r="Z1977" s="270"/>
      <c r="AB1977" s="272" t="str">
        <f t="shared" si="95"/>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3"/>
        <v/>
      </c>
      <c r="T1978" s="224" t="str">
        <f ca="1">IF(B1978="","",IF(ISERROR(MATCH($J1978,SorP!$B$1:$B$6230,0)),"",INDIRECT("'SorP'!$A$"&amp;MATCH($J1978,SorP!$B$1:$B$6230,0))))</f>
        <v/>
      </c>
      <c r="U1978" s="239"/>
      <c r="V1978" s="269" t="e">
        <f>IF(C1978="",NA(),MATCH($B1978&amp;$C1978,'Smelter Look-up'!$J:$J,0))</f>
        <v>#N/A</v>
      </c>
      <c r="W1978" s="270"/>
      <c r="X1978" s="270">
        <f t="shared" ca="1" si="94"/>
        <v>0</v>
      </c>
      <c r="Y1978" s="270"/>
      <c r="Z1978" s="270"/>
      <c r="AB1978" s="272" t="str">
        <f t="shared" si="95"/>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6">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7">IF(AND(C1979="Smelter not listed",OR(LEN(D1979)=0,LEN(E1979)=0)),1,0)</f>
        <v>0</v>
      </c>
      <c r="Y1979" s="270"/>
      <c r="Z1979" s="270"/>
      <c r="AB1979" s="272" t="str">
        <f t="shared" ref="AB1979:AB2042" si="98">B1979&amp;C1979</f>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6"/>
        <v/>
      </c>
      <c r="T2037" s="224" t="str">
        <f ca="1">IF(B2037="","",IF(ISERROR(MATCH($J2037,SorP!$B$1:$B$6230,0)),"",INDIRECT("'SorP'!$A$"&amp;MATCH($J2037,SorP!$B$1:$B$6230,0))))</f>
        <v/>
      </c>
      <c r="U2037" s="239"/>
      <c r="V2037" s="269" t="e">
        <f>IF(C2037="",NA(),MATCH($B2037&amp;$C2037,'Smelter Look-up'!$J:$J,0))</f>
        <v>#N/A</v>
      </c>
      <c r="W2037" s="270"/>
      <c r="X2037" s="270">
        <f t="shared" ca="1" si="97"/>
        <v>0</v>
      </c>
      <c r="Y2037" s="270"/>
      <c r="Z2037" s="270"/>
      <c r="AB2037" s="272" t="str">
        <f t="shared" si="98"/>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6"/>
        <v/>
      </c>
      <c r="T2038" s="224" t="str">
        <f ca="1">IF(B2038="","",IF(ISERROR(MATCH($J2038,SorP!$B$1:$B$6230,0)),"",INDIRECT("'SorP'!$A$"&amp;MATCH($J2038,SorP!$B$1:$B$6230,0))))</f>
        <v/>
      </c>
      <c r="U2038" s="239"/>
      <c r="V2038" s="269" t="e">
        <f>IF(C2038="",NA(),MATCH($B2038&amp;$C2038,'Smelter Look-up'!$J:$J,0))</f>
        <v>#N/A</v>
      </c>
      <c r="W2038" s="270"/>
      <c r="X2038" s="270">
        <f t="shared" ca="1" si="97"/>
        <v>0</v>
      </c>
      <c r="Y2038" s="270"/>
      <c r="Z2038" s="270"/>
      <c r="AB2038" s="272" t="str">
        <f t="shared" si="98"/>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6"/>
        <v/>
      </c>
      <c r="T2039" s="224" t="str">
        <f ca="1">IF(B2039="","",IF(ISERROR(MATCH($J2039,SorP!$B$1:$B$6230,0)),"",INDIRECT("'SorP'!$A$"&amp;MATCH($J2039,SorP!$B$1:$B$6230,0))))</f>
        <v/>
      </c>
      <c r="U2039" s="239"/>
      <c r="V2039" s="269" t="e">
        <f>IF(C2039="",NA(),MATCH($B2039&amp;$C2039,'Smelter Look-up'!$J:$J,0))</f>
        <v>#N/A</v>
      </c>
      <c r="W2039" s="270"/>
      <c r="X2039" s="270">
        <f t="shared" ca="1" si="97"/>
        <v>0</v>
      </c>
      <c r="Y2039" s="270"/>
      <c r="Z2039" s="270"/>
      <c r="AB2039" s="272" t="str">
        <f t="shared" si="98"/>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6"/>
        <v/>
      </c>
      <c r="T2040" s="224" t="str">
        <f ca="1">IF(B2040="","",IF(ISERROR(MATCH($J2040,SorP!$B$1:$B$6230,0)),"",INDIRECT("'SorP'!$A$"&amp;MATCH($J2040,SorP!$B$1:$B$6230,0))))</f>
        <v/>
      </c>
      <c r="U2040" s="239"/>
      <c r="V2040" s="269" t="e">
        <f>IF(C2040="",NA(),MATCH($B2040&amp;$C2040,'Smelter Look-up'!$J:$J,0))</f>
        <v>#N/A</v>
      </c>
      <c r="W2040" s="270"/>
      <c r="X2040" s="270">
        <f t="shared" ca="1" si="97"/>
        <v>0</v>
      </c>
      <c r="Y2040" s="270"/>
      <c r="Z2040" s="270"/>
      <c r="AB2040" s="272" t="str">
        <f t="shared" si="98"/>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6"/>
        <v/>
      </c>
      <c r="T2041" s="224" t="str">
        <f ca="1">IF(B2041="","",IF(ISERROR(MATCH($J2041,SorP!$B$1:$B$6230,0)),"",INDIRECT("'SorP'!$A$"&amp;MATCH($J2041,SorP!$B$1:$B$6230,0))))</f>
        <v/>
      </c>
      <c r="U2041" s="239"/>
      <c r="V2041" s="269" t="e">
        <f>IF(C2041="",NA(),MATCH($B2041&amp;$C2041,'Smelter Look-up'!$J:$J,0))</f>
        <v>#N/A</v>
      </c>
      <c r="W2041" s="270"/>
      <c r="X2041" s="270">
        <f t="shared" ca="1" si="97"/>
        <v>0</v>
      </c>
      <c r="Y2041" s="270"/>
      <c r="Z2041" s="270"/>
      <c r="AB2041" s="272" t="str">
        <f t="shared" si="98"/>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6"/>
        <v/>
      </c>
      <c r="T2042" s="224" t="str">
        <f ca="1">IF(B2042="","",IF(ISERROR(MATCH($J2042,SorP!$B$1:$B$6230,0)),"",INDIRECT("'SorP'!$A$"&amp;MATCH($J2042,SorP!$B$1:$B$6230,0))))</f>
        <v/>
      </c>
      <c r="U2042" s="239"/>
      <c r="V2042" s="269" t="e">
        <f>IF(C2042="",NA(),MATCH($B2042&amp;$C2042,'Smelter Look-up'!$J:$J,0))</f>
        <v>#N/A</v>
      </c>
      <c r="W2042" s="270"/>
      <c r="X2042" s="270">
        <f t="shared" ca="1" si="97"/>
        <v>0</v>
      </c>
      <c r="Y2042" s="270"/>
      <c r="Z2042" s="270"/>
      <c r="AB2042" s="272" t="str">
        <f t="shared" si="98"/>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99">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0">IF(AND(C2043="Smelter not listed",OR(LEN(D2043)=0,LEN(E2043)=0)),1,0)</f>
        <v>0</v>
      </c>
      <c r="Y2043" s="270"/>
      <c r="Z2043" s="270"/>
      <c r="AB2043" s="272" t="str">
        <f t="shared" ref="AB2043:AB2106" si="101">B2043&amp;C2043</f>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9"/>
        <v/>
      </c>
      <c r="T2101" s="224" t="str">
        <f ca="1">IF(B2101="","",IF(ISERROR(MATCH($J2101,SorP!$B$1:$B$6230,0)),"",INDIRECT("'SorP'!$A$"&amp;MATCH($J2101,SorP!$B$1:$B$6230,0))))</f>
        <v/>
      </c>
      <c r="U2101" s="239"/>
      <c r="V2101" s="269" t="e">
        <f>IF(C2101="",NA(),MATCH($B2101&amp;$C2101,'Smelter Look-up'!$J:$J,0))</f>
        <v>#N/A</v>
      </c>
      <c r="W2101" s="270"/>
      <c r="X2101" s="270">
        <f t="shared" ca="1" si="100"/>
        <v>0</v>
      </c>
      <c r="Y2101" s="270"/>
      <c r="Z2101" s="270"/>
      <c r="AB2101" s="272" t="str">
        <f t="shared" si="101"/>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9"/>
        <v/>
      </c>
      <c r="T2102" s="224" t="str">
        <f ca="1">IF(B2102="","",IF(ISERROR(MATCH($J2102,SorP!$B$1:$B$6230,0)),"",INDIRECT("'SorP'!$A$"&amp;MATCH($J2102,SorP!$B$1:$B$6230,0))))</f>
        <v/>
      </c>
      <c r="U2102" s="239"/>
      <c r="V2102" s="269" t="e">
        <f>IF(C2102="",NA(),MATCH($B2102&amp;$C2102,'Smelter Look-up'!$J:$J,0))</f>
        <v>#N/A</v>
      </c>
      <c r="W2102" s="270"/>
      <c r="X2102" s="270">
        <f t="shared" ca="1" si="100"/>
        <v>0</v>
      </c>
      <c r="Y2102" s="270"/>
      <c r="Z2102" s="270"/>
      <c r="AB2102" s="272" t="str">
        <f t="shared" si="101"/>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9"/>
        <v/>
      </c>
      <c r="T2103" s="224" t="str">
        <f ca="1">IF(B2103="","",IF(ISERROR(MATCH($J2103,SorP!$B$1:$B$6230,0)),"",INDIRECT("'SorP'!$A$"&amp;MATCH($J2103,SorP!$B$1:$B$6230,0))))</f>
        <v/>
      </c>
      <c r="U2103" s="239"/>
      <c r="V2103" s="269" t="e">
        <f>IF(C2103="",NA(),MATCH($B2103&amp;$C2103,'Smelter Look-up'!$J:$J,0))</f>
        <v>#N/A</v>
      </c>
      <c r="W2103" s="270"/>
      <c r="X2103" s="270">
        <f t="shared" ca="1" si="100"/>
        <v>0</v>
      </c>
      <c r="Y2103" s="270"/>
      <c r="Z2103" s="270"/>
      <c r="AB2103" s="272" t="str">
        <f t="shared" si="101"/>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9"/>
        <v/>
      </c>
      <c r="T2104" s="224" t="str">
        <f ca="1">IF(B2104="","",IF(ISERROR(MATCH($J2104,SorP!$B$1:$B$6230,0)),"",INDIRECT("'SorP'!$A$"&amp;MATCH($J2104,SorP!$B$1:$B$6230,0))))</f>
        <v/>
      </c>
      <c r="U2104" s="239"/>
      <c r="V2104" s="269" t="e">
        <f>IF(C2104="",NA(),MATCH($B2104&amp;$C2104,'Smelter Look-up'!$J:$J,0))</f>
        <v>#N/A</v>
      </c>
      <c r="W2104" s="270"/>
      <c r="X2104" s="270">
        <f t="shared" ca="1" si="100"/>
        <v>0</v>
      </c>
      <c r="Y2104" s="270"/>
      <c r="Z2104" s="270"/>
      <c r="AB2104" s="272" t="str">
        <f t="shared" si="101"/>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99"/>
        <v/>
      </c>
      <c r="T2105" s="224" t="str">
        <f ca="1">IF(B2105="","",IF(ISERROR(MATCH($J2105,SorP!$B$1:$B$6230,0)),"",INDIRECT("'SorP'!$A$"&amp;MATCH($J2105,SorP!$B$1:$B$6230,0))))</f>
        <v/>
      </c>
      <c r="U2105" s="239"/>
      <c r="V2105" s="269" t="e">
        <f>IF(C2105="",NA(),MATCH($B2105&amp;$C2105,'Smelter Look-up'!$J:$J,0))</f>
        <v>#N/A</v>
      </c>
      <c r="W2105" s="270"/>
      <c r="X2105" s="270">
        <f t="shared" ca="1" si="100"/>
        <v>0</v>
      </c>
      <c r="Y2105" s="270"/>
      <c r="Z2105" s="270"/>
      <c r="AB2105" s="272" t="str">
        <f t="shared" si="101"/>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99"/>
        <v/>
      </c>
      <c r="T2106" s="224" t="str">
        <f ca="1">IF(B2106="","",IF(ISERROR(MATCH($J2106,SorP!$B$1:$B$6230,0)),"",INDIRECT("'SorP'!$A$"&amp;MATCH($J2106,SorP!$B$1:$B$6230,0))))</f>
        <v/>
      </c>
      <c r="U2106" s="239"/>
      <c r="V2106" s="269" t="e">
        <f>IF(C2106="",NA(),MATCH($B2106&amp;$C2106,'Smelter Look-up'!$J:$J,0))</f>
        <v>#N/A</v>
      </c>
      <c r="W2106" s="270"/>
      <c r="X2106" s="270">
        <f t="shared" ca="1" si="100"/>
        <v>0</v>
      </c>
      <c r="Y2106" s="270"/>
      <c r="Z2106" s="270"/>
      <c r="AB2106" s="272" t="str">
        <f t="shared" si="101"/>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2">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3">IF(AND(C2107="Smelter not listed",OR(LEN(D2107)=0,LEN(E2107)=0)),1,0)</f>
        <v>0</v>
      </c>
      <c r="Y2107" s="270"/>
      <c r="Z2107" s="270"/>
      <c r="AB2107" s="272" t="str">
        <f t="shared" ref="AB2107:AB2170" si="104">B2107&amp;C2107</f>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2"/>
        <v/>
      </c>
      <c r="T2165" s="224" t="str">
        <f ca="1">IF(B2165="","",IF(ISERROR(MATCH($J2165,SorP!$B$1:$B$6230,0)),"",INDIRECT("'SorP'!$A$"&amp;MATCH($J2165,SorP!$B$1:$B$6230,0))))</f>
        <v/>
      </c>
      <c r="U2165" s="239"/>
      <c r="V2165" s="269" t="e">
        <f>IF(C2165="",NA(),MATCH($B2165&amp;$C2165,'Smelter Look-up'!$J:$J,0))</f>
        <v>#N/A</v>
      </c>
      <c r="W2165" s="270"/>
      <c r="X2165" s="270">
        <f t="shared" ca="1" si="103"/>
        <v>0</v>
      </c>
      <c r="Y2165" s="270"/>
      <c r="Z2165" s="270"/>
      <c r="AB2165" s="272" t="str">
        <f t="shared" si="104"/>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2"/>
        <v/>
      </c>
      <c r="T2166" s="224" t="str">
        <f ca="1">IF(B2166="","",IF(ISERROR(MATCH($J2166,SorP!$B$1:$B$6230,0)),"",INDIRECT("'SorP'!$A$"&amp;MATCH($J2166,SorP!$B$1:$B$6230,0))))</f>
        <v/>
      </c>
      <c r="U2166" s="239"/>
      <c r="V2166" s="269" t="e">
        <f>IF(C2166="",NA(),MATCH($B2166&amp;$C2166,'Smelter Look-up'!$J:$J,0))</f>
        <v>#N/A</v>
      </c>
      <c r="W2166" s="270"/>
      <c r="X2166" s="270">
        <f t="shared" ca="1" si="103"/>
        <v>0</v>
      </c>
      <c r="Y2166" s="270"/>
      <c r="Z2166" s="270"/>
      <c r="AB2166" s="272" t="str">
        <f t="shared" si="104"/>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2"/>
        <v/>
      </c>
      <c r="T2167" s="224" t="str">
        <f ca="1">IF(B2167="","",IF(ISERROR(MATCH($J2167,SorP!$B$1:$B$6230,0)),"",INDIRECT("'SorP'!$A$"&amp;MATCH($J2167,SorP!$B$1:$B$6230,0))))</f>
        <v/>
      </c>
      <c r="U2167" s="239"/>
      <c r="V2167" s="269" t="e">
        <f>IF(C2167="",NA(),MATCH($B2167&amp;$C2167,'Smelter Look-up'!$J:$J,0))</f>
        <v>#N/A</v>
      </c>
      <c r="W2167" s="270"/>
      <c r="X2167" s="270">
        <f t="shared" ca="1" si="103"/>
        <v>0</v>
      </c>
      <c r="Y2167" s="270"/>
      <c r="Z2167" s="270"/>
      <c r="AB2167" s="272" t="str">
        <f t="shared" si="104"/>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2"/>
        <v/>
      </c>
      <c r="T2168" s="224" t="str">
        <f ca="1">IF(B2168="","",IF(ISERROR(MATCH($J2168,SorP!$B$1:$B$6230,0)),"",INDIRECT("'SorP'!$A$"&amp;MATCH($J2168,SorP!$B$1:$B$6230,0))))</f>
        <v/>
      </c>
      <c r="U2168" s="239"/>
      <c r="V2168" s="269" t="e">
        <f>IF(C2168="",NA(),MATCH($B2168&amp;$C2168,'Smelter Look-up'!$J:$J,0))</f>
        <v>#N/A</v>
      </c>
      <c r="W2168" s="270"/>
      <c r="X2168" s="270">
        <f t="shared" ca="1" si="103"/>
        <v>0</v>
      </c>
      <c r="Y2168" s="270"/>
      <c r="Z2168" s="270"/>
      <c r="AB2168" s="272" t="str">
        <f t="shared" si="104"/>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2"/>
        <v/>
      </c>
      <c r="T2169" s="224" t="str">
        <f ca="1">IF(B2169="","",IF(ISERROR(MATCH($J2169,SorP!$B$1:$B$6230,0)),"",INDIRECT("'SorP'!$A$"&amp;MATCH($J2169,SorP!$B$1:$B$6230,0))))</f>
        <v/>
      </c>
      <c r="U2169" s="239"/>
      <c r="V2169" s="269" t="e">
        <f>IF(C2169="",NA(),MATCH($B2169&amp;$C2169,'Smelter Look-up'!$J:$J,0))</f>
        <v>#N/A</v>
      </c>
      <c r="W2169" s="270"/>
      <c r="X2169" s="270">
        <f t="shared" ca="1" si="103"/>
        <v>0</v>
      </c>
      <c r="Y2169" s="270"/>
      <c r="Z2169" s="270"/>
      <c r="AB2169" s="272" t="str">
        <f t="shared" si="104"/>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2"/>
        <v/>
      </c>
      <c r="T2170" s="224" t="str">
        <f ca="1">IF(B2170="","",IF(ISERROR(MATCH($J2170,SorP!$B$1:$B$6230,0)),"",INDIRECT("'SorP'!$A$"&amp;MATCH($J2170,SorP!$B$1:$B$6230,0))))</f>
        <v/>
      </c>
      <c r="U2170" s="239"/>
      <c r="V2170" s="269" t="e">
        <f>IF(C2170="",NA(),MATCH($B2170&amp;$C2170,'Smelter Look-up'!$J:$J,0))</f>
        <v>#N/A</v>
      </c>
      <c r="W2170" s="270"/>
      <c r="X2170" s="270">
        <f t="shared" ca="1" si="103"/>
        <v>0</v>
      </c>
      <c r="Y2170" s="270"/>
      <c r="Z2170" s="270"/>
      <c r="AB2170" s="272" t="str">
        <f t="shared" si="104"/>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5">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6">IF(AND(C2171="Smelter not listed",OR(LEN(D2171)=0,LEN(E2171)=0)),1,0)</f>
        <v>0</v>
      </c>
      <c r="Y2171" s="270"/>
      <c r="Z2171" s="270"/>
      <c r="AB2171" s="272" t="str">
        <f t="shared" ref="AB2171:AB2234" si="107">B2171&amp;C2171</f>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5"/>
        <v/>
      </c>
      <c r="T2229" s="224" t="str">
        <f ca="1">IF(B2229="","",IF(ISERROR(MATCH($J2229,SorP!$B$1:$B$6230,0)),"",INDIRECT("'SorP'!$A$"&amp;MATCH($J2229,SorP!$B$1:$B$6230,0))))</f>
        <v/>
      </c>
      <c r="U2229" s="239"/>
      <c r="V2229" s="269" t="e">
        <f>IF(C2229="",NA(),MATCH($B2229&amp;$C2229,'Smelter Look-up'!$J:$J,0))</f>
        <v>#N/A</v>
      </c>
      <c r="W2229" s="270"/>
      <c r="X2229" s="270">
        <f t="shared" ca="1" si="106"/>
        <v>0</v>
      </c>
      <c r="Y2229" s="270"/>
      <c r="Z2229" s="270"/>
      <c r="AB2229" s="272" t="str">
        <f t="shared" si="107"/>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5"/>
        <v/>
      </c>
      <c r="T2230" s="224" t="str">
        <f ca="1">IF(B2230="","",IF(ISERROR(MATCH($J2230,SorP!$B$1:$B$6230,0)),"",INDIRECT("'SorP'!$A$"&amp;MATCH($J2230,SorP!$B$1:$B$6230,0))))</f>
        <v/>
      </c>
      <c r="U2230" s="239"/>
      <c r="V2230" s="269" t="e">
        <f>IF(C2230="",NA(),MATCH($B2230&amp;$C2230,'Smelter Look-up'!$J:$J,0))</f>
        <v>#N/A</v>
      </c>
      <c r="W2230" s="270"/>
      <c r="X2230" s="270">
        <f t="shared" ca="1" si="106"/>
        <v>0</v>
      </c>
      <c r="Y2230" s="270"/>
      <c r="Z2230" s="270"/>
      <c r="AB2230" s="272" t="str">
        <f t="shared" si="107"/>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5"/>
        <v/>
      </c>
      <c r="T2231" s="224" t="str">
        <f ca="1">IF(B2231="","",IF(ISERROR(MATCH($J2231,SorP!$B$1:$B$6230,0)),"",INDIRECT("'SorP'!$A$"&amp;MATCH($J2231,SorP!$B$1:$B$6230,0))))</f>
        <v/>
      </c>
      <c r="U2231" s="239"/>
      <c r="V2231" s="269" t="e">
        <f>IF(C2231="",NA(),MATCH($B2231&amp;$C2231,'Smelter Look-up'!$J:$J,0))</f>
        <v>#N/A</v>
      </c>
      <c r="W2231" s="270"/>
      <c r="X2231" s="270">
        <f t="shared" ca="1" si="106"/>
        <v>0</v>
      </c>
      <c r="Y2231" s="270"/>
      <c r="Z2231" s="270"/>
      <c r="AB2231" s="272" t="str">
        <f t="shared" si="107"/>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5"/>
        <v/>
      </c>
      <c r="T2232" s="224" t="str">
        <f ca="1">IF(B2232="","",IF(ISERROR(MATCH($J2232,SorP!$B$1:$B$6230,0)),"",INDIRECT("'SorP'!$A$"&amp;MATCH($J2232,SorP!$B$1:$B$6230,0))))</f>
        <v/>
      </c>
      <c r="U2232" s="239"/>
      <c r="V2232" s="269" t="e">
        <f>IF(C2232="",NA(),MATCH($B2232&amp;$C2232,'Smelter Look-up'!$J:$J,0))</f>
        <v>#N/A</v>
      </c>
      <c r="W2232" s="270"/>
      <c r="X2232" s="270">
        <f t="shared" ca="1" si="106"/>
        <v>0</v>
      </c>
      <c r="Y2232" s="270"/>
      <c r="Z2232" s="270"/>
      <c r="AB2232" s="272" t="str">
        <f t="shared" si="107"/>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5"/>
        <v/>
      </c>
      <c r="T2233" s="224" t="str">
        <f ca="1">IF(B2233="","",IF(ISERROR(MATCH($J2233,SorP!$B$1:$B$6230,0)),"",INDIRECT("'SorP'!$A$"&amp;MATCH($J2233,SorP!$B$1:$B$6230,0))))</f>
        <v/>
      </c>
      <c r="U2233" s="239"/>
      <c r="V2233" s="269" t="e">
        <f>IF(C2233="",NA(),MATCH($B2233&amp;$C2233,'Smelter Look-up'!$J:$J,0))</f>
        <v>#N/A</v>
      </c>
      <c r="W2233" s="270"/>
      <c r="X2233" s="270">
        <f t="shared" ca="1" si="106"/>
        <v>0</v>
      </c>
      <c r="Y2233" s="270"/>
      <c r="Z2233" s="270"/>
      <c r="AB2233" s="272" t="str">
        <f t="shared" si="107"/>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5"/>
        <v/>
      </c>
      <c r="T2234" s="224" t="str">
        <f ca="1">IF(B2234="","",IF(ISERROR(MATCH($J2234,SorP!$B$1:$B$6230,0)),"",INDIRECT("'SorP'!$A$"&amp;MATCH($J2234,SorP!$B$1:$B$6230,0))))</f>
        <v/>
      </c>
      <c r="U2234" s="239"/>
      <c r="V2234" s="269" t="e">
        <f>IF(C2234="",NA(),MATCH($B2234&amp;$C2234,'Smelter Look-up'!$J:$J,0))</f>
        <v>#N/A</v>
      </c>
      <c r="W2234" s="270"/>
      <c r="X2234" s="270">
        <f t="shared" ca="1" si="106"/>
        <v>0</v>
      </c>
      <c r="Y2234" s="270"/>
      <c r="Z2234" s="270"/>
      <c r="AB2234" s="272" t="str">
        <f t="shared" si="107"/>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08">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09">IF(AND(C2235="Smelter not listed",OR(LEN(D2235)=0,LEN(E2235)=0)),1,0)</f>
        <v>0</v>
      </c>
      <c r="Y2235" s="270"/>
      <c r="Z2235" s="270"/>
      <c r="AB2235" s="272" t="str">
        <f t="shared" ref="AB2235:AB2298" si="110">B2235&amp;C2235</f>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8"/>
        <v/>
      </c>
      <c r="T2293" s="224" t="str">
        <f ca="1">IF(B2293="","",IF(ISERROR(MATCH($J2293,SorP!$B$1:$B$6230,0)),"",INDIRECT("'SorP'!$A$"&amp;MATCH($J2293,SorP!$B$1:$B$6230,0))))</f>
        <v/>
      </c>
      <c r="U2293" s="239"/>
      <c r="V2293" s="269" t="e">
        <f>IF(C2293="",NA(),MATCH($B2293&amp;$C2293,'Smelter Look-up'!$J:$J,0))</f>
        <v>#N/A</v>
      </c>
      <c r="W2293" s="270"/>
      <c r="X2293" s="270">
        <f t="shared" ca="1" si="109"/>
        <v>0</v>
      </c>
      <c r="Y2293" s="270"/>
      <c r="Z2293" s="270"/>
      <c r="AB2293" s="272" t="str">
        <f t="shared" si="110"/>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8"/>
        <v/>
      </c>
      <c r="T2294" s="224" t="str">
        <f ca="1">IF(B2294="","",IF(ISERROR(MATCH($J2294,SorP!$B$1:$B$6230,0)),"",INDIRECT("'SorP'!$A$"&amp;MATCH($J2294,SorP!$B$1:$B$6230,0))))</f>
        <v/>
      </c>
      <c r="U2294" s="239"/>
      <c r="V2294" s="269" t="e">
        <f>IF(C2294="",NA(),MATCH($B2294&amp;$C2294,'Smelter Look-up'!$J:$J,0))</f>
        <v>#N/A</v>
      </c>
      <c r="W2294" s="270"/>
      <c r="X2294" s="270">
        <f t="shared" ca="1" si="109"/>
        <v>0</v>
      </c>
      <c r="Y2294" s="270"/>
      <c r="Z2294" s="270"/>
      <c r="AB2294" s="272" t="str">
        <f t="shared" si="110"/>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8"/>
        <v/>
      </c>
      <c r="T2295" s="224" t="str">
        <f ca="1">IF(B2295="","",IF(ISERROR(MATCH($J2295,SorP!$B$1:$B$6230,0)),"",INDIRECT("'SorP'!$A$"&amp;MATCH($J2295,SorP!$B$1:$B$6230,0))))</f>
        <v/>
      </c>
      <c r="U2295" s="239"/>
      <c r="V2295" s="269" t="e">
        <f>IF(C2295="",NA(),MATCH($B2295&amp;$C2295,'Smelter Look-up'!$J:$J,0))</f>
        <v>#N/A</v>
      </c>
      <c r="W2295" s="270"/>
      <c r="X2295" s="270">
        <f t="shared" ca="1" si="109"/>
        <v>0</v>
      </c>
      <c r="Y2295" s="270"/>
      <c r="Z2295" s="270"/>
      <c r="AB2295" s="272" t="str">
        <f t="shared" si="110"/>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8"/>
        <v/>
      </c>
      <c r="T2296" s="224" t="str">
        <f ca="1">IF(B2296="","",IF(ISERROR(MATCH($J2296,SorP!$B$1:$B$6230,0)),"",INDIRECT("'SorP'!$A$"&amp;MATCH($J2296,SorP!$B$1:$B$6230,0))))</f>
        <v/>
      </c>
      <c r="U2296" s="239"/>
      <c r="V2296" s="269" t="e">
        <f>IF(C2296="",NA(),MATCH($B2296&amp;$C2296,'Smelter Look-up'!$J:$J,0))</f>
        <v>#N/A</v>
      </c>
      <c r="W2296" s="270"/>
      <c r="X2296" s="270">
        <f t="shared" ca="1" si="109"/>
        <v>0</v>
      </c>
      <c r="Y2296" s="270"/>
      <c r="Z2296" s="270"/>
      <c r="AB2296" s="272" t="str">
        <f t="shared" si="110"/>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08"/>
        <v/>
      </c>
      <c r="T2297" s="224" t="str">
        <f ca="1">IF(B2297="","",IF(ISERROR(MATCH($J2297,SorP!$B$1:$B$6230,0)),"",INDIRECT("'SorP'!$A$"&amp;MATCH($J2297,SorP!$B$1:$B$6230,0))))</f>
        <v/>
      </c>
      <c r="U2297" s="239"/>
      <c r="V2297" s="269" t="e">
        <f>IF(C2297="",NA(),MATCH($B2297&amp;$C2297,'Smelter Look-up'!$J:$J,0))</f>
        <v>#N/A</v>
      </c>
      <c r="W2297" s="270"/>
      <c r="X2297" s="270">
        <f t="shared" ca="1" si="109"/>
        <v>0</v>
      </c>
      <c r="Y2297" s="270"/>
      <c r="Z2297" s="270"/>
      <c r="AB2297" s="272" t="str">
        <f t="shared" si="110"/>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08"/>
        <v/>
      </c>
      <c r="T2298" s="224" t="str">
        <f ca="1">IF(B2298="","",IF(ISERROR(MATCH($J2298,SorP!$B$1:$B$6230,0)),"",INDIRECT("'SorP'!$A$"&amp;MATCH($J2298,SorP!$B$1:$B$6230,0))))</f>
        <v/>
      </c>
      <c r="U2298" s="239"/>
      <c r="V2298" s="269" t="e">
        <f>IF(C2298="",NA(),MATCH($B2298&amp;$C2298,'Smelter Look-up'!$J:$J,0))</f>
        <v>#N/A</v>
      </c>
      <c r="W2298" s="270"/>
      <c r="X2298" s="270">
        <f t="shared" ca="1" si="109"/>
        <v>0</v>
      </c>
      <c r="Y2298" s="270"/>
      <c r="Z2298" s="270"/>
      <c r="AB2298" s="272" t="str">
        <f t="shared" si="110"/>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1">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2">IF(AND(C2299="Smelter not listed",OR(LEN(D2299)=0,LEN(E2299)=0)),1,0)</f>
        <v>0</v>
      </c>
      <c r="Y2299" s="270"/>
      <c r="Z2299" s="270"/>
      <c r="AB2299" s="272" t="str">
        <f t="shared" ref="AB2299:AB2362" si="113">B2299&amp;C2299</f>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1"/>
        <v/>
      </c>
      <c r="T2357" s="224" t="str">
        <f ca="1">IF(B2357="","",IF(ISERROR(MATCH($J2357,SorP!$B$1:$B$6230,0)),"",INDIRECT("'SorP'!$A$"&amp;MATCH($J2357,SorP!$B$1:$B$6230,0))))</f>
        <v/>
      </c>
      <c r="U2357" s="239"/>
      <c r="V2357" s="269" t="e">
        <f>IF(C2357="",NA(),MATCH($B2357&amp;$C2357,'Smelter Look-up'!$J:$J,0))</f>
        <v>#N/A</v>
      </c>
      <c r="W2357" s="270"/>
      <c r="X2357" s="270">
        <f t="shared" ca="1" si="112"/>
        <v>0</v>
      </c>
      <c r="Y2357" s="270"/>
      <c r="Z2357" s="270"/>
      <c r="AB2357" s="272" t="str">
        <f t="shared" si="113"/>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1"/>
        <v/>
      </c>
      <c r="T2358" s="224" t="str">
        <f ca="1">IF(B2358="","",IF(ISERROR(MATCH($J2358,SorP!$B$1:$B$6230,0)),"",INDIRECT("'SorP'!$A$"&amp;MATCH($J2358,SorP!$B$1:$B$6230,0))))</f>
        <v/>
      </c>
      <c r="U2358" s="239"/>
      <c r="V2358" s="269" t="e">
        <f>IF(C2358="",NA(),MATCH($B2358&amp;$C2358,'Smelter Look-up'!$J:$J,0))</f>
        <v>#N/A</v>
      </c>
      <c r="W2358" s="270"/>
      <c r="X2358" s="270">
        <f t="shared" ca="1" si="112"/>
        <v>0</v>
      </c>
      <c r="Y2358" s="270"/>
      <c r="Z2358" s="270"/>
      <c r="AB2358" s="272" t="str">
        <f t="shared" si="113"/>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1"/>
        <v/>
      </c>
      <c r="T2359" s="224" t="str">
        <f ca="1">IF(B2359="","",IF(ISERROR(MATCH($J2359,SorP!$B$1:$B$6230,0)),"",INDIRECT("'SorP'!$A$"&amp;MATCH($J2359,SorP!$B$1:$B$6230,0))))</f>
        <v/>
      </c>
      <c r="U2359" s="239"/>
      <c r="V2359" s="269" t="e">
        <f>IF(C2359="",NA(),MATCH($B2359&amp;$C2359,'Smelter Look-up'!$J:$J,0))</f>
        <v>#N/A</v>
      </c>
      <c r="W2359" s="270"/>
      <c r="X2359" s="270">
        <f t="shared" ca="1" si="112"/>
        <v>0</v>
      </c>
      <c r="Y2359" s="270"/>
      <c r="Z2359" s="270"/>
      <c r="AB2359" s="272" t="str">
        <f t="shared" si="113"/>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1"/>
        <v/>
      </c>
      <c r="T2360" s="224" t="str">
        <f ca="1">IF(B2360="","",IF(ISERROR(MATCH($J2360,SorP!$B$1:$B$6230,0)),"",INDIRECT("'SorP'!$A$"&amp;MATCH($J2360,SorP!$B$1:$B$6230,0))))</f>
        <v/>
      </c>
      <c r="U2360" s="239"/>
      <c r="V2360" s="269" t="e">
        <f>IF(C2360="",NA(),MATCH($B2360&amp;$C2360,'Smelter Look-up'!$J:$J,0))</f>
        <v>#N/A</v>
      </c>
      <c r="W2360" s="270"/>
      <c r="X2360" s="270">
        <f t="shared" ca="1" si="112"/>
        <v>0</v>
      </c>
      <c r="Y2360" s="270"/>
      <c r="Z2360" s="270"/>
      <c r="AB2360" s="272" t="str">
        <f t="shared" si="113"/>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1"/>
        <v/>
      </c>
      <c r="T2361" s="224" t="str">
        <f ca="1">IF(B2361="","",IF(ISERROR(MATCH($J2361,SorP!$B$1:$B$6230,0)),"",INDIRECT("'SorP'!$A$"&amp;MATCH($J2361,SorP!$B$1:$B$6230,0))))</f>
        <v/>
      </c>
      <c r="U2361" s="239"/>
      <c r="V2361" s="269" t="e">
        <f>IF(C2361="",NA(),MATCH($B2361&amp;$C2361,'Smelter Look-up'!$J:$J,0))</f>
        <v>#N/A</v>
      </c>
      <c r="W2361" s="270"/>
      <c r="X2361" s="270">
        <f t="shared" ca="1" si="112"/>
        <v>0</v>
      </c>
      <c r="Y2361" s="270"/>
      <c r="Z2361" s="270"/>
      <c r="AB2361" s="272" t="str">
        <f t="shared" si="113"/>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1"/>
        <v/>
      </c>
      <c r="T2362" s="224" t="str">
        <f ca="1">IF(B2362="","",IF(ISERROR(MATCH($J2362,SorP!$B$1:$B$6230,0)),"",INDIRECT("'SorP'!$A$"&amp;MATCH($J2362,SorP!$B$1:$B$6230,0))))</f>
        <v/>
      </c>
      <c r="U2362" s="239"/>
      <c r="V2362" s="269" t="e">
        <f>IF(C2362="",NA(),MATCH($B2362&amp;$C2362,'Smelter Look-up'!$J:$J,0))</f>
        <v>#N/A</v>
      </c>
      <c r="W2362" s="270"/>
      <c r="X2362" s="270">
        <f t="shared" ca="1" si="112"/>
        <v>0</v>
      </c>
      <c r="Y2362" s="270"/>
      <c r="Z2362" s="270"/>
      <c r="AB2362" s="272" t="str">
        <f t="shared" si="113"/>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4">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5">IF(AND(C2363="Smelter not listed",OR(LEN(D2363)=0,LEN(E2363)=0)),1,0)</f>
        <v>0</v>
      </c>
      <c r="Y2363" s="270"/>
      <c r="Z2363" s="270"/>
      <c r="AB2363" s="272" t="str">
        <f t="shared" ref="AB2363:AB2426" si="116">B2363&amp;C2363</f>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4"/>
        <v/>
      </c>
      <c r="T2421" s="224" t="str">
        <f ca="1">IF(B2421="","",IF(ISERROR(MATCH($J2421,SorP!$B$1:$B$6230,0)),"",INDIRECT("'SorP'!$A$"&amp;MATCH($J2421,SorP!$B$1:$B$6230,0))))</f>
        <v/>
      </c>
      <c r="U2421" s="239"/>
      <c r="V2421" s="269" t="e">
        <f>IF(C2421="",NA(),MATCH($B2421&amp;$C2421,'Smelter Look-up'!$J:$J,0))</f>
        <v>#N/A</v>
      </c>
      <c r="W2421" s="270"/>
      <c r="X2421" s="270">
        <f t="shared" ca="1" si="115"/>
        <v>0</v>
      </c>
      <c r="Y2421" s="270"/>
      <c r="Z2421" s="270"/>
      <c r="AB2421" s="272" t="str">
        <f t="shared" si="116"/>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4"/>
        <v/>
      </c>
      <c r="T2422" s="224" t="str">
        <f ca="1">IF(B2422="","",IF(ISERROR(MATCH($J2422,SorP!$B$1:$B$6230,0)),"",INDIRECT("'SorP'!$A$"&amp;MATCH($J2422,SorP!$B$1:$B$6230,0))))</f>
        <v/>
      </c>
      <c r="U2422" s="239"/>
      <c r="V2422" s="269" t="e">
        <f>IF(C2422="",NA(),MATCH($B2422&amp;$C2422,'Smelter Look-up'!$J:$J,0))</f>
        <v>#N/A</v>
      </c>
      <c r="W2422" s="270"/>
      <c r="X2422" s="270">
        <f t="shared" ca="1" si="115"/>
        <v>0</v>
      </c>
      <c r="Y2422" s="270"/>
      <c r="Z2422" s="270"/>
      <c r="AB2422" s="272" t="str">
        <f t="shared" si="116"/>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4"/>
        <v/>
      </c>
      <c r="T2423" s="224" t="str">
        <f ca="1">IF(B2423="","",IF(ISERROR(MATCH($J2423,SorP!$B$1:$B$6230,0)),"",INDIRECT("'SorP'!$A$"&amp;MATCH($J2423,SorP!$B$1:$B$6230,0))))</f>
        <v/>
      </c>
      <c r="U2423" s="239"/>
      <c r="V2423" s="269" t="e">
        <f>IF(C2423="",NA(),MATCH($B2423&amp;$C2423,'Smelter Look-up'!$J:$J,0))</f>
        <v>#N/A</v>
      </c>
      <c r="W2423" s="270"/>
      <c r="X2423" s="270">
        <f t="shared" ca="1" si="115"/>
        <v>0</v>
      </c>
      <c r="Y2423" s="270"/>
      <c r="Z2423" s="270"/>
      <c r="AB2423" s="272" t="str">
        <f t="shared" si="116"/>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4"/>
        <v/>
      </c>
      <c r="T2424" s="224" t="str">
        <f ca="1">IF(B2424="","",IF(ISERROR(MATCH($J2424,SorP!$B$1:$B$6230,0)),"",INDIRECT("'SorP'!$A$"&amp;MATCH($J2424,SorP!$B$1:$B$6230,0))))</f>
        <v/>
      </c>
      <c r="U2424" s="239"/>
      <c r="V2424" s="269" t="e">
        <f>IF(C2424="",NA(),MATCH($B2424&amp;$C2424,'Smelter Look-up'!$J:$J,0))</f>
        <v>#N/A</v>
      </c>
      <c r="W2424" s="270"/>
      <c r="X2424" s="270">
        <f t="shared" ca="1" si="115"/>
        <v>0</v>
      </c>
      <c r="Y2424" s="270"/>
      <c r="Z2424" s="270"/>
      <c r="AB2424" s="272" t="str">
        <f t="shared" si="116"/>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4"/>
        <v/>
      </c>
      <c r="T2425" s="224" t="str">
        <f ca="1">IF(B2425="","",IF(ISERROR(MATCH($J2425,SorP!$B$1:$B$6230,0)),"",INDIRECT("'SorP'!$A$"&amp;MATCH($J2425,SorP!$B$1:$B$6230,0))))</f>
        <v/>
      </c>
      <c r="U2425" s="239"/>
      <c r="V2425" s="269" t="e">
        <f>IF(C2425="",NA(),MATCH($B2425&amp;$C2425,'Smelter Look-up'!$J:$J,0))</f>
        <v>#N/A</v>
      </c>
      <c r="W2425" s="270"/>
      <c r="X2425" s="270">
        <f t="shared" ca="1" si="115"/>
        <v>0</v>
      </c>
      <c r="Y2425" s="270"/>
      <c r="Z2425" s="270"/>
      <c r="AB2425" s="272" t="str">
        <f t="shared" si="116"/>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4"/>
        <v/>
      </c>
      <c r="T2426" s="224" t="str">
        <f ca="1">IF(B2426="","",IF(ISERROR(MATCH($J2426,SorP!$B$1:$B$6230,0)),"",INDIRECT("'SorP'!$A$"&amp;MATCH($J2426,SorP!$B$1:$B$6230,0))))</f>
        <v/>
      </c>
      <c r="U2426" s="239"/>
      <c r="V2426" s="269" t="e">
        <f>IF(C2426="",NA(),MATCH($B2426&amp;$C2426,'Smelter Look-up'!$J:$J,0))</f>
        <v>#N/A</v>
      </c>
      <c r="W2426" s="270"/>
      <c r="X2426" s="270">
        <f t="shared" ca="1" si="115"/>
        <v>0</v>
      </c>
      <c r="Y2426" s="270"/>
      <c r="Z2426" s="270"/>
      <c r="AB2426" s="272" t="str">
        <f t="shared" si="116"/>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7">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18">IF(AND(C2427="Smelter not listed",OR(LEN(D2427)=0,LEN(E2427)=0)),1,0)</f>
        <v>0</v>
      </c>
      <c r="Y2427" s="270"/>
      <c r="Z2427" s="270"/>
      <c r="AB2427" s="272" t="str">
        <f t="shared" ref="AB2427:AB2490" si="119">B2427&amp;C2427</f>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7"/>
        <v/>
      </c>
      <c r="T2485" s="224" t="str">
        <f ca="1">IF(B2485="","",IF(ISERROR(MATCH($J2485,SorP!$B$1:$B$6230,0)),"",INDIRECT("'SorP'!$A$"&amp;MATCH($J2485,SorP!$B$1:$B$6230,0))))</f>
        <v/>
      </c>
      <c r="U2485" s="239"/>
      <c r="V2485" s="269" t="e">
        <f>IF(C2485="",NA(),MATCH($B2485&amp;$C2485,'Smelter Look-up'!$J:$J,0))</f>
        <v>#N/A</v>
      </c>
      <c r="W2485" s="270"/>
      <c r="X2485" s="270">
        <f t="shared" ca="1" si="118"/>
        <v>0</v>
      </c>
      <c r="Y2485" s="270"/>
      <c r="Z2485" s="270"/>
      <c r="AB2485" s="272" t="str">
        <f t="shared" si="119"/>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7"/>
        <v/>
      </c>
      <c r="T2486" s="224" t="str">
        <f ca="1">IF(B2486="","",IF(ISERROR(MATCH($J2486,SorP!$B$1:$B$6230,0)),"",INDIRECT("'SorP'!$A$"&amp;MATCH($J2486,SorP!$B$1:$B$6230,0))))</f>
        <v/>
      </c>
      <c r="U2486" s="239"/>
      <c r="V2486" s="269" t="e">
        <f>IF(C2486="",NA(),MATCH($B2486&amp;$C2486,'Smelter Look-up'!$J:$J,0))</f>
        <v>#N/A</v>
      </c>
      <c r="W2486" s="270"/>
      <c r="X2486" s="270">
        <f t="shared" ca="1" si="118"/>
        <v>0</v>
      </c>
      <c r="Y2486" s="270"/>
      <c r="Z2486" s="270"/>
      <c r="AB2486" s="272" t="str">
        <f t="shared" si="119"/>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7"/>
        <v/>
      </c>
      <c r="T2487" s="224" t="str">
        <f ca="1">IF(B2487="","",IF(ISERROR(MATCH($J2487,SorP!$B$1:$B$6230,0)),"",INDIRECT("'SorP'!$A$"&amp;MATCH($J2487,SorP!$B$1:$B$6230,0))))</f>
        <v/>
      </c>
      <c r="U2487" s="239"/>
      <c r="V2487" s="269" t="e">
        <f>IF(C2487="",NA(),MATCH($B2487&amp;$C2487,'Smelter Look-up'!$J:$J,0))</f>
        <v>#N/A</v>
      </c>
      <c r="W2487" s="270"/>
      <c r="X2487" s="270">
        <f t="shared" ca="1" si="118"/>
        <v>0</v>
      </c>
      <c r="Y2487" s="270"/>
      <c r="Z2487" s="270"/>
      <c r="AB2487" s="272" t="str">
        <f t="shared" si="119"/>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7"/>
        <v/>
      </c>
      <c r="T2488" s="224" t="str">
        <f ca="1">IF(B2488="","",IF(ISERROR(MATCH($J2488,SorP!$B$1:$B$6230,0)),"",INDIRECT("'SorP'!$A$"&amp;MATCH($J2488,SorP!$B$1:$B$6230,0))))</f>
        <v/>
      </c>
      <c r="U2488" s="239"/>
      <c r="V2488" s="269" t="e">
        <f>IF(C2488="",NA(),MATCH($B2488&amp;$C2488,'Smelter Look-up'!$J:$J,0))</f>
        <v>#N/A</v>
      </c>
      <c r="W2488" s="270"/>
      <c r="X2488" s="270">
        <f t="shared" ca="1" si="118"/>
        <v>0</v>
      </c>
      <c r="Y2488" s="270"/>
      <c r="Z2488" s="270"/>
      <c r="AB2488" s="272" t="str">
        <f t="shared" si="119"/>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7"/>
        <v/>
      </c>
      <c r="T2489" s="224" t="str">
        <f ca="1">IF(B2489="","",IF(ISERROR(MATCH($J2489,SorP!$B$1:$B$6230,0)),"",INDIRECT("'SorP'!$A$"&amp;MATCH($J2489,SorP!$B$1:$B$6230,0))))</f>
        <v/>
      </c>
      <c r="U2489" s="239"/>
      <c r="V2489" s="269" t="e">
        <f>IF(C2489="",NA(),MATCH($B2489&amp;$C2489,'Smelter Look-up'!$J:$J,0))</f>
        <v>#N/A</v>
      </c>
      <c r="W2489" s="270"/>
      <c r="X2489" s="270">
        <f t="shared" ca="1" si="118"/>
        <v>0</v>
      </c>
      <c r="Y2489" s="270"/>
      <c r="Z2489" s="270"/>
      <c r="AB2489" s="272" t="str">
        <f t="shared" si="119"/>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7"/>
        <v/>
      </c>
      <c r="T2490" s="224" t="str">
        <f ca="1">IF(B2490="","",IF(ISERROR(MATCH($J2490,SorP!$B$1:$B$6230,0)),"",INDIRECT("'SorP'!$A$"&amp;MATCH($J2490,SorP!$B$1:$B$6230,0))))</f>
        <v/>
      </c>
      <c r="U2490" s="239"/>
      <c r="V2490" s="269" t="e">
        <f>IF(C2490="",NA(),MATCH($B2490&amp;$C2490,'Smelter Look-up'!$J:$J,0))</f>
        <v>#N/A</v>
      </c>
      <c r="W2490" s="270"/>
      <c r="X2490" s="270">
        <f t="shared" ca="1" si="118"/>
        <v>0</v>
      </c>
      <c r="Y2490" s="270"/>
      <c r="Z2490" s="270"/>
      <c r="AB2490" s="272" t="str">
        <f t="shared" si="119"/>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0">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1">B2491&amp;C2491</f>
        <v/>
      </c>
    </row>
    <row r="2492" spans="1:28" s="271" customFormat="1" ht="20.25">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0"/>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1"/>
        <v/>
      </c>
    </row>
    <row r="2493" spans="1:28" s="271" customFormat="1" ht="20.25">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0"/>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1"/>
        <v/>
      </c>
    </row>
    <row r="2494" spans="1:28" ht="13.5"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0"/>
        <v/>
      </c>
      <c r="T2494" s="224" t="str">
        <f ca="1">IF(B2494="","",IF(ISERROR(MATCH($J2494,SorP!$B$1:$B$6230,0)),"",INDIRECT("'SorP'!$A$"&amp;MATCH($J2494,SorP!$B$1:$B$6230,0))))</f>
        <v/>
      </c>
      <c r="AB2494" s="271" t="str">
        <f>B2494&amp;C2494</f>
        <v/>
      </c>
    </row>
    <row r="2495" spans="1:28" ht="13.5"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86:B2493">
    <cfRule type="expression" dxfId="43" priority="28" stopIfTrue="1">
      <formula>IF(B586="",TRUE)</formula>
    </cfRule>
    <cfRule type="expression" dxfId="42" priority="39" stopIfTrue="1">
      <formula>IF(AND(COUNTIF(MetalSmelter,B586&amp;C586)=0,LEN(C586)&gt;0), TRUE, FALSE)</formula>
    </cfRule>
  </conditionalFormatting>
  <conditionalFormatting sqref="D586:D2493">
    <cfRule type="expression" dxfId="41" priority="22" stopIfTrue="1">
      <formula>IF(AND(LEN($C586) &gt;0, ($C586 &lt;&gt; "Smelter Not Listed")),1,0)</formula>
    </cfRule>
    <cfRule type="expression" dxfId="40" priority="47" stopIfTrue="1">
      <formula>IF(AND(D586="",$C586=$X$4),TRUE)</formula>
    </cfRule>
    <cfRule type="expression" dxfId="39" priority="48" stopIfTrue="1">
      <formula>IF(FIND("!",D586),TRUE)</formula>
    </cfRule>
  </conditionalFormatting>
  <conditionalFormatting sqref="G586:G2493">
    <cfRule type="expression" dxfId="38" priority="49" stopIfTrue="1">
      <formula>IF(FIND("Enter smelter details",G586),TRUE)</formula>
    </cfRule>
  </conditionalFormatting>
  <conditionalFormatting sqref="R586:R2494 E586:E2493">
    <cfRule type="expression" dxfId="37" priority="35" stopIfTrue="1">
      <formula>IF(AND(E586="",$C586=$X$4),TRUE)</formula>
    </cfRule>
    <cfRule type="expression" dxfId="36" priority="36" stopIfTrue="1">
      <formula>IF(FIND("!",E586),TRUE)</formula>
    </cfRule>
  </conditionalFormatting>
  <conditionalFormatting sqref="F586:F2493">
    <cfRule type="expression" dxfId="35" priority="26" stopIfTrue="1">
      <formula>IF(AND(LEN($A586)&gt;0,$A586&lt;&gt;$F586),TRUE,FALSE)</formula>
    </cfRule>
  </conditionalFormatting>
  <conditionalFormatting sqref="C586:C2493">
    <cfRule type="expression" dxfId="34" priority="25" stopIfTrue="1">
      <formula>IF(AND(B586&lt;&gt;"",C586=""),TRUE)</formula>
    </cfRule>
  </conditionalFormatting>
  <conditionalFormatting sqref="B5:B585">
    <cfRule type="expression" dxfId="33" priority="4" stopIfTrue="1">
      <formula>IF(B5="",TRUE)</formula>
    </cfRule>
    <cfRule type="expression" dxfId="32" priority="7" stopIfTrue="1">
      <formula>IF(AND(COUNTIF(MetalSmelter,B5&amp;C5)=0,LEN(C5)&gt;0), TRUE, FALSE)</formula>
    </cfRule>
  </conditionalFormatting>
  <conditionalFormatting sqref="D5:D585">
    <cfRule type="expression" dxfId="31" priority="1" stopIfTrue="1">
      <formula>IF(AND(LEN($C5) &gt;0, ($C5 &lt;&gt; "Smelter Not Listed")),1,0)</formula>
    </cfRule>
    <cfRule type="expression" dxfId="30" priority="8" stopIfTrue="1">
      <formula>IF(AND(D5="",$C5=$X$4),TRUE)</formula>
    </cfRule>
    <cfRule type="expression" dxfId="29" priority="9" stopIfTrue="1">
      <formula>IF(FIND("!",D5),TRUE)</formula>
    </cfRule>
  </conditionalFormatting>
  <conditionalFormatting sqref="G5:G585">
    <cfRule type="expression" dxfId="28" priority="10" stopIfTrue="1">
      <formula>IF(FIND("Enter smelter details",G5),TRUE)</formula>
    </cfRule>
  </conditionalFormatting>
  <conditionalFormatting sqref="R5:R585 E5:E585">
    <cfRule type="expression" dxfId="27" priority="5" stopIfTrue="1">
      <formula>IF(AND(E5="",$C5=$X$4),TRUE)</formula>
    </cfRule>
    <cfRule type="expression" dxfId="26" priority="6" stopIfTrue="1">
      <formula>IF(FIND("!",E5),TRUE)</formula>
    </cfRule>
  </conditionalFormatting>
  <conditionalFormatting sqref="F5:F585">
    <cfRule type="expression" dxfId="25" priority="3" stopIfTrue="1">
      <formula>IF(AND(LEN($A5)&gt;0,$A5&lt;&gt;$F5),TRUE,FALSE)</formula>
    </cfRule>
  </conditionalFormatting>
  <conditionalFormatting sqref="C5:C585">
    <cfRule type="expression" dxfId="24" priority="2" stopIfTrue="1">
      <formula>IF(AND(B5&lt;&gt;"",C5=""),TRUE)</formula>
    </cfRule>
  </conditionalFormatting>
  <dataValidations count="5">
    <dataValidation type="list" allowBlank="1" showInputMessage="1" showErrorMessage="1" sqref="B5:B2493">
      <formula1>Metal</formula1>
    </dataValidation>
    <dataValidation allowBlank="1" showErrorMessage="1" sqref="F5:G2493"/>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C13" sqref="C13"/>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f ca="1">IF(H67=0,"0",H67)</f>
        <v>4</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AZZ Inc. (Non-Galvanizing Affiliates)</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t="str">
        <f>Declaration!D10</f>
        <v>Energy</v>
      </c>
      <c r="C6" s="105" t="str">
        <f t="shared" ca="1" si="0"/>
        <v>Complete</v>
      </c>
      <c r="D6" s="111" t="str">
        <f>IF(H6=1,"Click here to provide a Description of Scope","")</f>
        <v/>
      </c>
      <c r="E6" s="87" t="s">
        <v>1437</v>
      </c>
      <c r="F6" s="110">
        <f>IF(OR(B5=Declaration!P9,B5=Declaration!Q9,B5=0),0,1)</f>
        <v>0</v>
      </c>
      <c r="G6" s="84">
        <f t="shared" si="1"/>
        <v>0</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Bradshaw Hawkins</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bradshawhawkins@azz.com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817-810-5010</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Bradshaw Hawkins</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bradshawhawkins@azz.com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817-810-5010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43830</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Tantalum  (*)</v>
      </c>
      <c r="B25" s="105" t="str">
        <f>IF(AND($B$15="Yes",$B$20="Yes"),Declaration!D38,0)</f>
        <v>No</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No</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No</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Tungsten  (*)</v>
      </c>
      <c r="B28" s="105" t="str">
        <f>IF(AND($B$18="Yes",$B$23="Yes"),Declaration!D41,0)</f>
        <v>No</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Tantalum  (*)</v>
      </c>
      <c r="B30" s="105" t="str">
        <f>IF(AND($B$15="Yes",$B$20="Yes"),Declaration!D44,0)</f>
        <v>Unknown</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Unknown</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Unknown</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Tungsten  (*)</v>
      </c>
      <c r="B33" s="105" t="str">
        <f>IF(AND($B$18="Yes",$B$23="Yes"),Declaration!D47,0)</f>
        <v>Unknown</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Tantalum  (*)</v>
      </c>
      <c r="B35" s="105" t="str">
        <f>IF(AND($B$15="Yes",$B$20="Yes"),Declaration!D50,0)</f>
        <v>50% or less</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50% or less</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50% or less</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Tungsten  (*)</v>
      </c>
      <c r="B38" s="105" t="str">
        <f>IF(AND($B$18="Yes",$B$23="Yes"),Declaration!D53,0)</f>
        <v>50% or less</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Tantalum  (*)</v>
      </c>
      <c r="B40" s="105" t="str">
        <f>IF(AND($B$15="Yes",$B$20="Yes"),Declaration!D56,0)</f>
        <v>No</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No</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No</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Tungsten  (*)</v>
      </c>
      <c r="B43" s="105" t="str">
        <f>IF(AND($B$18="Yes",$B$23="Yes"),Declaration!D59,0)</f>
        <v>No</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https:/www.azz.com/corporate-social-compliance</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Yes</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Yes</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 ca="1">IF(K62=1,L62,IF(B15="No","Not Required",IF(G62=0,I62,J62)))</f>
        <v>Provide list of tantalum smelters contributing material to supply chain on Smelter List tab</v>
      </c>
      <c r="D62" s="111" t="str">
        <f>IF(H62=0,"","Click here to provide smelter information")</f>
        <v>Click here to provide smelter information</v>
      </c>
      <c r="E62" s="87" t="s">
        <v>1437</v>
      </c>
      <c r="F62" s="110">
        <f>F25</f>
        <v>1</v>
      </c>
      <c r="G62" s="84">
        <f>IF(AND(COUNTIF(SmelterIdetifiedForMetal,"Tantalum")&gt;0,COUNTIF('Smelter List'!AB$5:AB$2493,"Tantalum?*")&gt;0),0,1)</f>
        <v>1</v>
      </c>
      <c r="H62" s="85">
        <f t="shared" si="6"/>
        <v>1</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Provide list of tin smelters contributing material to supply chain on Smelter List tab</v>
      </c>
      <c r="D63" s="111" t="str">
        <f>IF(H63=0,"","Click here to provide smelter information")</f>
        <v>Click here to provide smelter information</v>
      </c>
      <c r="E63" s="87" t="s">
        <v>918</v>
      </c>
      <c r="F63" s="110">
        <f>F26</f>
        <v>1</v>
      </c>
      <c r="G63" s="84">
        <f>IF(AND(COUNTIF(SmelterIdetifiedForMetal,"Tin")&gt;0,COUNTIF('Smelter List'!AB$5:AB$2493,"Tin?*")&gt;0),0,1)</f>
        <v>1</v>
      </c>
      <c r="H63" s="85">
        <f t="shared" si="6"/>
        <v>1</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Provide list of gold smelters contributing material to supply chain on Smelter List tab</v>
      </c>
      <c r="D64" s="111" t="str">
        <f>IF(H64=0,"","Click here to provide smelter information")</f>
        <v>Click here to provide smelter information</v>
      </c>
      <c r="E64" s="87" t="s">
        <v>918</v>
      </c>
      <c r="F64" s="110">
        <f>F27</f>
        <v>1</v>
      </c>
      <c r="G64" s="84">
        <f>IF(AND(COUNTIF(SmelterIdetifiedForMetal,"Gold")&gt;0,COUNTIF('Smelter List'!AB$5:AB$2493,"Gold?*")&gt;0),0,1)</f>
        <v>1</v>
      </c>
      <c r="H64" s="85">
        <f t="shared" si="6"/>
        <v>1</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 ca="1">IF(K65=1,L65,IF(B18="No","Not Required",IF(G65=0,I65,J65)))</f>
        <v>Provide list of tungsten smelters contributing material to supply chain on Smelter List tab</v>
      </c>
      <c r="D65" s="111" t="str">
        <f>IF(H65=0,"","Click here to provide smelter information")</f>
        <v>Click here to provide smelter information</v>
      </c>
      <c r="E65" s="87" t="s">
        <v>918</v>
      </c>
      <c r="F65" s="110">
        <f>F28</f>
        <v>1</v>
      </c>
      <c r="G65" s="84">
        <f>IF(AND(COUNTIF(SmelterIdetifiedForMetal,"Tungsten")&gt;0,COUNTIF('Smelter List'!AB$5:AB$2493,"Tungsten?*")&gt;0),0,1)</f>
        <v>1</v>
      </c>
      <c r="H65" s="85">
        <f t="shared" si="6"/>
        <v>1</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IF(F66=0,J66,IF(G66=0,I66,L66))</f>
        <v>N/A</v>
      </c>
      <c r="D66" s="111"/>
      <c r="E66" s="87"/>
      <c r="F66" s="110">
        <f>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4</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2" t="str">
        <f ca="1">OFFSET(L!$C$1,MATCH("Product List"&amp;ADDRESS(ROW(),COLUMN(),4),L!$A:$A,0)-1,SL,,)</f>
        <v>Completion required only if reporting level "Product (or List of Products)" selected on the 'Declaration' worksheet.</v>
      </c>
      <c r="B1" s="443"/>
      <c r="C1" s="443"/>
      <c r="D1" s="443"/>
      <c r="E1" s="149"/>
    </row>
    <row r="2" spans="1:6">
      <c r="A2" s="29"/>
      <c r="B2" s="151"/>
      <c r="C2" s="151"/>
      <c r="D2"/>
      <c r="E2" s="30"/>
    </row>
    <row r="3" spans="1:6">
      <c r="A3" s="29"/>
      <c r="B3" s="151"/>
      <c r="C3" s="151"/>
      <c r="D3" s="151"/>
      <c r="E3" s="30"/>
    </row>
    <row r="4" spans="1:6" ht="15.75" customHeight="1">
      <c r="A4" s="29"/>
      <c r="B4" s="441" t="s">
        <v>1014</v>
      </c>
      <c r="C4" s="441"/>
      <c r="D4" s="441"/>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4" t="str">
        <f ca="1">OFFSET(L!$C$1,MATCH("General"&amp;"Cpy",L!$A:$A,0)-1,SL,,)</f>
        <v>© 2019 Responsible Minerals Initiative. All rights reserved.</v>
      </c>
      <c r="C1001" s="444"/>
      <c r="D1001" s="444"/>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Bradshaw Hawkins</cp:lastModifiedBy>
  <cp:lastPrinted>2019-05-31T14:58:03Z</cp:lastPrinted>
  <dcterms:created xsi:type="dcterms:W3CDTF">2010-06-21T21:00:23Z</dcterms:created>
  <dcterms:modified xsi:type="dcterms:W3CDTF">2020-06-08T18:31:23Z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